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13_ncr:1_{27EA47EA-1CB0-4574-A294-8570CA014877}" xr6:coauthVersionLast="47" xr6:coauthVersionMax="47" xr10:uidLastSave="{00000000-0000-0000-0000-000000000000}"/>
  <workbookProtection lockStructure="1"/>
  <bookViews>
    <workbookView xWindow="-120" yWindow="-120" windowWidth="29040" windowHeight="15720" firstSheet="13" activeTab="14"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state="hidden" r:id="rId10"/>
    <sheet name="4-1-2023" sheetId="26" state="hidden" r:id="rId11"/>
    <sheet name="1-1-2024" sheetId="27" state="hidden" r:id="rId12"/>
    <sheet name="4-1-2024" sheetId="28" state="hidden" r:id="rId13"/>
    <sheet name="12-14-2024" sheetId="29" r:id="rId14"/>
    <sheet name="1-1-2025" sheetId="31" r:id="rId15"/>
    <sheet name="1-1-2026" sheetId="33" r:id="rId16"/>
    <sheet name="1-1-2027" sheetId="36" r:id="rId17"/>
    <sheet name="Months" sheetId="35" state="hidden" r:id="rId18"/>
    <sheet name="Notes" sheetId="21" state="hidden" r:id="rId19"/>
    <sheet name="January 1 2018 (2)" sheetId="20" state="hidden" r:id="rId20"/>
    <sheet name="ID Sal Grad name" sheetId="16" state="hidden" r:id="rId21"/>
    <sheet name="Making NEW Schedules 17 18 19" sheetId="19" state="hidden" r:id="rId22"/>
  </sheets>
  <externalReferences>
    <externalReference r:id="rId23"/>
    <externalReference r:id="rId24"/>
    <externalReference r:id="rId25"/>
  </externalReference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4" hidden="1">'1-1-2025'!$A$6:$AE$146</definedName>
    <definedName name="_xlnm._FilterDatabase" localSheetId="15" hidden="1">'1-1-2026'!$A$6:$AE$146</definedName>
    <definedName name="_xlnm._FilterDatabase" localSheetId="16" hidden="1">'1-1-2027'!$A$6:$AE$147</definedName>
    <definedName name="_xlnm._FilterDatabase" localSheetId="13" hidden="1">'12-14-2024'!$A$6:$AE$148</definedName>
    <definedName name="_xlnm._FilterDatabase" localSheetId="10" hidden="1">'4-1-2023'!$A$9:$L$149</definedName>
    <definedName name="_xlnm._FilterDatabase" localSheetId="12" hidden="1">'4-1-2024'!$A$9:$AG$152</definedName>
    <definedName name="_xlnm._FilterDatabase" localSheetId="4" hidden="1">'January 1 2019'!$A$5:$XFC$5</definedName>
    <definedName name="_xlnm._FilterDatabase" localSheetId="5" hidden="1">'July 1 2019'!$A$5:$L$145</definedName>
    <definedName name="_Key1" localSheetId="17" hidden="1">[1]CEL2004!#REF!</definedName>
    <definedName name="_Key1" hidden="1">[1]CEL2004!#REF!</definedName>
    <definedName name="_Order1" hidden="1">255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'4-1-2024'!$N$9:$U$190</definedName>
    <definedName name="DataApril2020">"RatesMay2020"</definedName>
    <definedName name="DataApril2023">'4-1-2023'!$N$9:$U$187</definedName>
    <definedName name="DataDec2024">'12-14-2024'!$N$6:$U$186</definedName>
    <definedName name="DataJan2025">'1-1-2025'!$N$6:$U$198</definedName>
    <definedName name="DataJan2025v2">'1-1-2025'!$X$6:$AE$146</definedName>
    <definedName name="DataJan2026">'1-1-2026'!$N$6:$V$197</definedName>
    <definedName name="DataJan2026v2">'1-1-2026'!$X$6:$AE$146</definedName>
    <definedName name="DataJan2027">'1-1-2027'!$N$6:$V$198</definedName>
    <definedName name="DataJan2027v2">'1-1-2027'!$X$6:$AE$147</definedName>
    <definedName name="DataMay2024">'[2]5-1-2024'!$M$9:$Q$71</definedName>
    <definedName name="IncrPerc2018">'[3]May 1, 2018'!$O$2</definedName>
    <definedName name="IncrPerc2018v2">'[3]May 1, 2018'!$O$3</definedName>
    <definedName name="IncrPerc2020" localSheetId="17">'[2]2020'!$N$1</definedName>
    <definedName name="IncrPerc2020">'1-1-2020'!$O$1</definedName>
    <definedName name="IncrPerc2021" localSheetId="17">'[2]2021'!$N$1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'12-14-2024'!$N$3</definedName>
    <definedName name="IncrPercJan2025">'1-1-2025'!$N$3</definedName>
    <definedName name="IncrPercJan2026">'1-1-2026'!$N$3</definedName>
    <definedName name="IncrPercJan2027">'1-1-2027'!$N$3</definedName>
    <definedName name="IncrPercMarch2019">'[3]March 3, 2019'!$O$2</definedName>
    <definedName name="IncrPercMarch2019v2">'[3]March 3, 2019'!$O$3</definedName>
    <definedName name="IncrPercMay2019">'[3]May 1, 2019'!$O$2</definedName>
    <definedName name="IncrPercMay2019v2">'[3]May 1, 2019'!$O$3</definedName>
    <definedName name="IncrPercMay2020">'[3]April 30, 2020'!$O$2</definedName>
    <definedName name="IncrPercMay2020v2">'[3]April 30, 2020'!$O$3</definedName>
    <definedName name="IncrPercNovember2019">'[3]November 1, 2019'!$O$2</definedName>
    <definedName name="IncrPercNovember2019v2">'[3]November 1, 2019'!$O$3</definedName>
    <definedName name="Long2024">'12-14-2024'!$P$158:$Q$162</definedName>
    <definedName name="Long2025">'1-1-2025'!$Z$151:$AA$155</definedName>
    <definedName name="Long2026">'1-1-2026'!$Z$150:$AA$154</definedName>
    <definedName name="Long2027">'1-1-2027'!$Z$151:$AA$155</definedName>
    <definedName name="Months">Months!$A$1:$B$12</definedName>
    <definedName name="PensionJan2028" localSheetId="17">#REF!</definedName>
    <definedName name="PercIncrApril2024" localSheetId="17">#REF!</definedName>
    <definedName name="_xlnm.Print_Area" localSheetId="9">'1-1-2023'!$A$1:$L$192</definedName>
    <definedName name="_xlnm.Print_Area" localSheetId="11">'1-1-2024'!$A$1:$L$192</definedName>
    <definedName name="_xlnm.Print_Area" localSheetId="10">'4-1-2023'!$A$1:$L$192</definedName>
    <definedName name="_xlnm.Print_Area" localSheetId="12">'4-1-2024'!$A$1:$L$192</definedName>
    <definedName name="_xlnm.Print_Area" localSheetId="3">'December 30 2018'!$A$1:$L$165</definedName>
    <definedName name="_xlnm.Print_Area" localSheetId="20">'ID Sal Grad name'!$A$1:$N$164</definedName>
    <definedName name="_xlnm.Print_Area" localSheetId="1">'January 1 2018'!$A$1:$M$164</definedName>
    <definedName name="_xlnm.Print_Area" localSheetId="19">'January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21">'Making NEW Schedules 17 18 19'!$B$12:$B$687</definedName>
    <definedName name="Rates2017">'[3]May 1, 2017'!$N$6:$O$32</definedName>
    <definedName name="Rates2018">'[3]May 1, 2018'!$N$7:$O$30</definedName>
    <definedName name="Rates2019">'[2]2019'!$D$8:$J$90</definedName>
    <definedName name="Rates2020">'[2]2020'!$L$8:$N$97</definedName>
    <definedName name="RatesAugust2020" localSheetId="17">#REF!</definedName>
    <definedName name="RatesAugust2020">#REF!</definedName>
    <definedName name="RatesMarch2019">'[3]March 3, 2019'!$N$7:$O$31</definedName>
    <definedName name="RatesMay2019">'[3]May 1, 2019'!$N$7:$O$31</definedName>
    <definedName name="Schedules">[3]Sheet2!$A$2:$A$9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1" i="36" l="1"/>
  <c r="O61" i="36"/>
  <c r="P61" i="36"/>
  <c r="Z61" i="36" s="1"/>
  <c r="W61" i="36"/>
  <c r="Y61" i="36"/>
  <c r="N90" i="36"/>
  <c r="O90" i="36"/>
  <c r="Y90" i="36" s="1"/>
  <c r="P90" i="36"/>
  <c r="Z90" i="36" s="1"/>
  <c r="W90" i="36"/>
  <c r="B189" i="31"/>
  <c r="X61" i="36" l="1"/>
  <c r="X90" i="36"/>
  <c r="AA189" i="31"/>
  <c r="Z189" i="31"/>
  <c r="X189" i="31"/>
  <c r="W189" i="31"/>
  <c r="W135" i="36"/>
  <c r="P135" i="36"/>
  <c r="Z135" i="36" s="1"/>
  <c r="O135" i="36"/>
  <c r="Y135" i="36" s="1"/>
  <c r="N135" i="36"/>
  <c r="W134" i="33"/>
  <c r="P134" i="33"/>
  <c r="Z134" i="33" s="1"/>
  <c r="O134" i="33"/>
  <c r="Y134" i="33" s="1"/>
  <c r="N134" i="33"/>
  <c r="W118" i="36"/>
  <c r="P118" i="36"/>
  <c r="Z118" i="36" s="1"/>
  <c r="O118" i="36"/>
  <c r="Y118" i="36" s="1"/>
  <c r="N118" i="36"/>
  <c r="W118" i="33"/>
  <c r="P118" i="33"/>
  <c r="Z118" i="33" s="1"/>
  <c r="O118" i="33"/>
  <c r="Y118" i="33" s="1"/>
  <c r="N118" i="33"/>
  <c r="W34" i="36"/>
  <c r="P34" i="36"/>
  <c r="Z34" i="36" s="1"/>
  <c r="O34" i="36"/>
  <c r="Y34" i="36" s="1"/>
  <c r="N34" i="36"/>
  <c r="W34" i="33"/>
  <c r="P34" i="33"/>
  <c r="Z34" i="33" s="1"/>
  <c r="O34" i="33"/>
  <c r="Y34" i="33" s="1"/>
  <c r="N34" i="33"/>
  <c r="W142" i="36"/>
  <c r="P142" i="36"/>
  <c r="Z142" i="36" s="1"/>
  <c r="O142" i="36"/>
  <c r="Y142" i="36" s="1"/>
  <c r="N142" i="36"/>
  <c r="W142" i="33"/>
  <c r="P142" i="33"/>
  <c r="Z142" i="33" s="1"/>
  <c r="O142" i="33"/>
  <c r="Y142" i="33" s="1"/>
  <c r="N142" i="33"/>
  <c r="W142" i="31"/>
  <c r="P142" i="31"/>
  <c r="Z142" i="31" s="1"/>
  <c r="O142" i="31"/>
  <c r="Y142" i="31" s="1"/>
  <c r="N142" i="31"/>
  <c r="X142" i="31" s="1"/>
  <c r="G144" i="29"/>
  <c r="H144" i="29"/>
  <c r="I144" i="29"/>
  <c r="J144" i="29"/>
  <c r="K144" i="29"/>
  <c r="N144" i="29"/>
  <c r="X144" i="29" s="1"/>
  <c r="O144" i="29"/>
  <c r="Y144" i="29" s="1"/>
  <c r="P144" i="29"/>
  <c r="Z144" i="29" s="1"/>
  <c r="X135" i="36" l="1"/>
  <c r="X134" i="33"/>
  <c r="X118" i="36"/>
  <c r="X118" i="33"/>
  <c r="X34" i="36"/>
  <c r="X34" i="33"/>
  <c r="X142" i="36"/>
  <c r="X142" i="33"/>
  <c r="N135" i="31"/>
  <c r="X135" i="31" s="1"/>
  <c r="O135" i="31"/>
  <c r="Y135" i="31" s="1"/>
  <c r="P135" i="31"/>
  <c r="Z135" i="31" s="1"/>
  <c r="W135" i="31"/>
  <c r="W118" i="31"/>
  <c r="N118" i="31"/>
  <c r="X118" i="31" s="1"/>
  <c r="O118" i="31"/>
  <c r="Y118" i="31" s="1"/>
  <c r="P118" i="31"/>
  <c r="Z118" i="31" s="1"/>
  <c r="W34" i="31"/>
  <c r="N34" i="31"/>
  <c r="X34" i="31" s="1"/>
  <c r="O34" i="31"/>
  <c r="Y34" i="31" s="1"/>
  <c r="P34" i="31"/>
  <c r="Z34" i="31" s="1"/>
  <c r="W109" i="29" l="1"/>
  <c r="P109" i="29"/>
  <c r="Z109" i="29" s="1"/>
  <c r="O109" i="29"/>
  <c r="Y109" i="29" s="1"/>
  <c r="N109" i="29"/>
  <c r="X109" i="29" s="1"/>
  <c r="W137" i="29"/>
  <c r="P137" i="29"/>
  <c r="Z137" i="29" s="1"/>
  <c r="O137" i="29"/>
  <c r="Y137" i="29" s="1"/>
  <c r="N137" i="29"/>
  <c r="G34" i="29"/>
  <c r="H34" i="29"/>
  <c r="I34" i="29"/>
  <c r="J34" i="29"/>
  <c r="K34" i="29"/>
  <c r="AA34" i="29"/>
  <c r="AB34" i="29"/>
  <c r="AC34" i="29"/>
  <c r="AD34" i="29"/>
  <c r="AE34" i="29"/>
  <c r="N34" i="29"/>
  <c r="X34" i="29" s="1"/>
  <c r="W34" i="29"/>
  <c r="O34" i="29"/>
  <c r="Y34" i="29" s="1"/>
  <c r="P34" i="29"/>
  <c r="Z34" i="29" s="1"/>
  <c r="S157" i="31"/>
  <c r="X137" i="29" l="1"/>
  <c r="AA151" i="36"/>
  <c r="AA150" i="33"/>
  <c r="N3" i="36"/>
  <c r="Z184" i="36"/>
  <c r="X184" i="36"/>
  <c r="W184" i="36"/>
  <c r="Z181" i="36"/>
  <c r="X181" i="36"/>
  <c r="W181" i="36"/>
  <c r="Z180" i="36"/>
  <c r="X180" i="36"/>
  <c r="W180" i="36"/>
  <c r="Z178" i="36"/>
  <c r="X178" i="36"/>
  <c r="W178" i="36"/>
  <c r="Z174" i="36"/>
  <c r="X174" i="36"/>
  <c r="W174" i="36"/>
  <c r="Z166" i="36"/>
  <c r="X166" i="36"/>
  <c r="W166" i="36"/>
  <c r="Z165" i="36"/>
  <c r="X165" i="36"/>
  <c r="W165" i="36"/>
  <c r="X161" i="36"/>
  <c r="W161" i="36"/>
  <c r="X160" i="36"/>
  <c r="W160" i="36"/>
  <c r="X159" i="36"/>
  <c r="W159" i="36"/>
  <c r="X158" i="36"/>
  <c r="W158" i="36"/>
  <c r="X155" i="36"/>
  <c r="W155" i="36"/>
  <c r="X154" i="36"/>
  <c r="W154" i="36"/>
  <c r="X153" i="36"/>
  <c r="W153" i="36"/>
  <c r="X152" i="36"/>
  <c r="W152" i="36"/>
  <c r="X151" i="36"/>
  <c r="W147" i="36"/>
  <c r="P147" i="36"/>
  <c r="Z147" i="36" s="1"/>
  <c r="O147" i="36"/>
  <c r="Y147" i="36" s="1"/>
  <c r="N147" i="36"/>
  <c r="X147" i="36" s="1"/>
  <c r="W146" i="36"/>
  <c r="P146" i="36"/>
  <c r="Z146" i="36" s="1"/>
  <c r="O146" i="36"/>
  <c r="Y146" i="36" s="1"/>
  <c r="N146" i="36"/>
  <c r="X146" i="36" s="1"/>
  <c r="W145" i="36"/>
  <c r="P145" i="36"/>
  <c r="Z145" i="36" s="1"/>
  <c r="O145" i="36"/>
  <c r="Y145" i="36" s="1"/>
  <c r="N145" i="36"/>
  <c r="X145" i="36" s="1"/>
  <c r="W144" i="36"/>
  <c r="P144" i="36"/>
  <c r="Z144" i="36" s="1"/>
  <c r="O144" i="36"/>
  <c r="Y144" i="36" s="1"/>
  <c r="N144" i="36"/>
  <c r="X144" i="36" s="1"/>
  <c r="W143" i="36"/>
  <c r="P143" i="36"/>
  <c r="Z143" i="36" s="1"/>
  <c r="O143" i="36"/>
  <c r="Y143" i="36" s="1"/>
  <c r="N143" i="36"/>
  <c r="X143" i="36" s="1"/>
  <c r="W141" i="36"/>
  <c r="P141" i="36"/>
  <c r="Z141" i="36" s="1"/>
  <c r="O141" i="36"/>
  <c r="Y141" i="36" s="1"/>
  <c r="N141" i="36"/>
  <c r="X141" i="36" s="1"/>
  <c r="W140" i="36"/>
  <c r="P140" i="36"/>
  <c r="Z140" i="36" s="1"/>
  <c r="O140" i="36"/>
  <c r="Y140" i="36" s="1"/>
  <c r="N140" i="36"/>
  <c r="X140" i="36" s="1"/>
  <c r="W139" i="36"/>
  <c r="P139" i="36"/>
  <c r="Z139" i="36" s="1"/>
  <c r="O139" i="36"/>
  <c r="Y139" i="36" s="1"/>
  <c r="N139" i="36"/>
  <c r="X139" i="36" s="1"/>
  <c r="W138" i="36"/>
  <c r="P138" i="36"/>
  <c r="Z138" i="36" s="1"/>
  <c r="O138" i="36"/>
  <c r="Y138" i="36" s="1"/>
  <c r="N138" i="36"/>
  <c r="X138" i="36" s="1"/>
  <c r="W137" i="36"/>
  <c r="P137" i="36"/>
  <c r="Z137" i="36" s="1"/>
  <c r="O137" i="36"/>
  <c r="Y137" i="36" s="1"/>
  <c r="N137" i="36"/>
  <c r="X137" i="36" s="1"/>
  <c r="W136" i="36"/>
  <c r="P136" i="36"/>
  <c r="Z136" i="36" s="1"/>
  <c r="O136" i="36"/>
  <c r="Y136" i="36" s="1"/>
  <c r="N136" i="36"/>
  <c r="X136" i="36" s="1"/>
  <c r="W134" i="36"/>
  <c r="P134" i="36"/>
  <c r="Z134" i="36" s="1"/>
  <c r="O134" i="36"/>
  <c r="Y134" i="36" s="1"/>
  <c r="N134" i="36"/>
  <c r="X134" i="36" s="1"/>
  <c r="W133" i="36"/>
  <c r="P133" i="36"/>
  <c r="Z133" i="36" s="1"/>
  <c r="O133" i="36"/>
  <c r="Y133" i="36" s="1"/>
  <c r="N133" i="36"/>
  <c r="X133" i="36" s="1"/>
  <c r="W132" i="36"/>
  <c r="P132" i="36"/>
  <c r="Z132" i="36" s="1"/>
  <c r="O132" i="36"/>
  <c r="Y132" i="36" s="1"/>
  <c r="N132" i="36"/>
  <c r="X132" i="36" s="1"/>
  <c r="W131" i="36"/>
  <c r="P131" i="36"/>
  <c r="Z131" i="36" s="1"/>
  <c r="O131" i="36"/>
  <c r="Y131" i="36" s="1"/>
  <c r="N131" i="36"/>
  <c r="X131" i="36" s="1"/>
  <c r="W130" i="36"/>
  <c r="P130" i="36"/>
  <c r="Z130" i="36" s="1"/>
  <c r="O130" i="36"/>
  <c r="Y130" i="36" s="1"/>
  <c r="N130" i="36"/>
  <c r="X130" i="36" s="1"/>
  <c r="W125" i="36"/>
  <c r="P125" i="36"/>
  <c r="Z125" i="36" s="1"/>
  <c r="O125" i="36"/>
  <c r="Y125" i="36" s="1"/>
  <c r="N125" i="36"/>
  <c r="X125" i="36" s="1"/>
  <c r="W129" i="36"/>
  <c r="P129" i="36"/>
  <c r="Z129" i="36" s="1"/>
  <c r="O129" i="36"/>
  <c r="Y129" i="36" s="1"/>
  <c r="N129" i="36"/>
  <c r="X129" i="36" s="1"/>
  <c r="W128" i="36"/>
  <c r="P128" i="36"/>
  <c r="Z128" i="36" s="1"/>
  <c r="O128" i="36"/>
  <c r="Y128" i="36" s="1"/>
  <c r="N128" i="36"/>
  <c r="X128" i="36" s="1"/>
  <c r="W127" i="36"/>
  <c r="P127" i="36"/>
  <c r="Z127" i="36" s="1"/>
  <c r="O127" i="36"/>
  <c r="Y127" i="36" s="1"/>
  <c r="N127" i="36"/>
  <c r="X127" i="36" s="1"/>
  <c r="W126" i="36"/>
  <c r="P126" i="36"/>
  <c r="Z126" i="36" s="1"/>
  <c r="O126" i="36"/>
  <c r="Y126" i="36" s="1"/>
  <c r="N126" i="36"/>
  <c r="X126" i="36" s="1"/>
  <c r="W124" i="36"/>
  <c r="P124" i="36"/>
  <c r="Z124" i="36" s="1"/>
  <c r="O124" i="36"/>
  <c r="Y124" i="36" s="1"/>
  <c r="N124" i="36"/>
  <c r="X124" i="36" s="1"/>
  <c r="W123" i="36"/>
  <c r="P123" i="36"/>
  <c r="Z123" i="36" s="1"/>
  <c r="O123" i="36"/>
  <c r="Y123" i="36" s="1"/>
  <c r="N123" i="36"/>
  <c r="X123" i="36" s="1"/>
  <c r="W122" i="36"/>
  <c r="P122" i="36"/>
  <c r="Z122" i="36" s="1"/>
  <c r="O122" i="36"/>
  <c r="Y122" i="36" s="1"/>
  <c r="N122" i="36"/>
  <c r="X122" i="36" s="1"/>
  <c r="W121" i="36"/>
  <c r="P121" i="36"/>
  <c r="Z121" i="36" s="1"/>
  <c r="O121" i="36"/>
  <c r="Y121" i="36" s="1"/>
  <c r="N121" i="36"/>
  <c r="X121" i="36" s="1"/>
  <c r="W117" i="36"/>
  <c r="P117" i="36"/>
  <c r="Z117" i="36" s="1"/>
  <c r="O117" i="36"/>
  <c r="Y117" i="36" s="1"/>
  <c r="N117" i="36"/>
  <c r="X117" i="36" s="1"/>
  <c r="W116" i="36"/>
  <c r="P116" i="36"/>
  <c r="Z116" i="36" s="1"/>
  <c r="O116" i="36"/>
  <c r="Y116" i="36" s="1"/>
  <c r="N116" i="36"/>
  <c r="X116" i="36" s="1"/>
  <c r="W115" i="36"/>
  <c r="P115" i="36"/>
  <c r="Z115" i="36" s="1"/>
  <c r="O115" i="36"/>
  <c r="Y115" i="36" s="1"/>
  <c r="N115" i="36"/>
  <c r="X115" i="36" s="1"/>
  <c r="W114" i="36"/>
  <c r="P114" i="36"/>
  <c r="Z114" i="36" s="1"/>
  <c r="O114" i="36"/>
  <c r="Y114" i="36" s="1"/>
  <c r="N114" i="36"/>
  <c r="X114" i="36" s="1"/>
  <c r="W109" i="36"/>
  <c r="P109" i="36"/>
  <c r="Z109" i="36" s="1"/>
  <c r="O109" i="36"/>
  <c r="Y109" i="36" s="1"/>
  <c r="N109" i="36"/>
  <c r="W107" i="36"/>
  <c r="P107" i="36"/>
  <c r="Z107" i="36" s="1"/>
  <c r="O107" i="36"/>
  <c r="Y107" i="36" s="1"/>
  <c r="N107" i="36"/>
  <c r="X107" i="36" s="1"/>
  <c r="W106" i="36"/>
  <c r="P106" i="36"/>
  <c r="Z106" i="36" s="1"/>
  <c r="O106" i="36"/>
  <c r="Y106" i="36" s="1"/>
  <c r="N106" i="36"/>
  <c r="X106" i="36" s="1"/>
  <c r="W105" i="36"/>
  <c r="P105" i="36"/>
  <c r="Z105" i="36" s="1"/>
  <c r="O105" i="36"/>
  <c r="Y105" i="36" s="1"/>
  <c r="N105" i="36"/>
  <c r="W104" i="36"/>
  <c r="P104" i="36"/>
  <c r="Z104" i="36" s="1"/>
  <c r="O104" i="36"/>
  <c r="Y104" i="36" s="1"/>
  <c r="N104" i="36"/>
  <c r="X104" i="36" s="1"/>
  <c r="W103" i="36"/>
  <c r="P103" i="36"/>
  <c r="Z103" i="36" s="1"/>
  <c r="O103" i="36"/>
  <c r="Y103" i="36" s="1"/>
  <c r="N103" i="36"/>
  <c r="W102" i="36"/>
  <c r="P102" i="36"/>
  <c r="Z102" i="36" s="1"/>
  <c r="O102" i="36"/>
  <c r="Y102" i="36" s="1"/>
  <c r="N102" i="36"/>
  <c r="W120" i="36"/>
  <c r="P120" i="36"/>
  <c r="Z120" i="36" s="1"/>
  <c r="O120" i="36"/>
  <c r="Y120" i="36" s="1"/>
  <c r="N120" i="36"/>
  <c r="X120" i="36" s="1"/>
  <c r="W119" i="36"/>
  <c r="P119" i="36"/>
  <c r="Z119" i="36" s="1"/>
  <c r="O119" i="36"/>
  <c r="Y119" i="36" s="1"/>
  <c r="N119" i="36"/>
  <c r="X119" i="36" s="1"/>
  <c r="W113" i="36"/>
  <c r="P113" i="36"/>
  <c r="Z113" i="36" s="1"/>
  <c r="O113" i="36"/>
  <c r="Y113" i="36" s="1"/>
  <c r="N113" i="36"/>
  <c r="W112" i="36"/>
  <c r="P112" i="36"/>
  <c r="Z112" i="36" s="1"/>
  <c r="O112" i="36"/>
  <c r="Y112" i="36" s="1"/>
  <c r="N112" i="36"/>
  <c r="X112" i="36" s="1"/>
  <c r="W111" i="36"/>
  <c r="P111" i="36"/>
  <c r="Z111" i="36" s="1"/>
  <c r="O111" i="36"/>
  <c r="Y111" i="36" s="1"/>
  <c r="N111" i="36"/>
  <c r="W110" i="36"/>
  <c r="P110" i="36"/>
  <c r="Z110" i="36" s="1"/>
  <c r="O110" i="36"/>
  <c r="Y110" i="36" s="1"/>
  <c r="N110" i="36"/>
  <c r="W101" i="36"/>
  <c r="P101" i="36"/>
  <c r="Z101" i="36" s="1"/>
  <c r="O101" i="36"/>
  <c r="Y101" i="36" s="1"/>
  <c r="N101" i="36"/>
  <c r="X101" i="36" s="1"/>
  <c r="W100" i="36"/>
  <c r="P100" i="36"/>
  <c r="Z100" i="36" s="1"/>
  <c r="O100" i="36"/>
  <c r="Y100" i="36" s="1"/>
  <c r="N100" i="36"/>
  <c r="W99" i="36"/>
  <c r="P99" i="36"/>
  <c r="Z99" i="36" s="1"/>
  <c r="O99" i="36"/>
  <c r="Y99" i="36" s="1"/>
  <c r="N99" i="36"/>
  <c r="W98" i="36"/>
  <c r="P98" i="36"/>
  <c r="Z98" i="36" s="1"/>
  <c r="O98" i="36"/>
  <c r="Y98" i="36" s="1"/>
  <c r="N98" i="36"/>
  <c r="W97" i="36"/>
  <c r="P97" i="36"/>
  <c r="Z97" i="36" s="1"/>
  <c r="O97" i="36"/>
  <c r="Y97" i="36" s="1"/>
  <c r="N97" i="36"/>
  <c r="X97" i="36" s="1"/>
  <c r="W96" i="36"/>
  <c r="P96" i="36"/>
  <c r="Z96" i="36" s="1"/>
  <c r="O96" i="36"/>
  <c r="Y96" i="36" s="1"/>
  <c r="N96" i="36"/>
  <c r="X96" i="36" s="1"/>
  <c r="W95" i="36"/>
  <c r="P95" i="36"/>
  <c r="Z95" i="36" s="1"/>
  <c r="O95" i="36"/>
  <c r="Y95" i="36" s="1"/>
  <c r="N95" i="36"/>
  <c r="X95" i="36" s="1"/>
  <c r="W94" i="36"/>
  <c r="P94" i="36"/>
  <c r="Z94" i="36" s="1"/>
  <c r="O94" i="36"/>
  <c r="Y94" i="36" s="1"/>
  <c r="N94" i="36"/>
  <c r="W93" i="36"/>
  <c r="P93" i="36"/>
  <c r="Z93" i="36" s="1"/>
  <c r="O93" i="36"/>
  <c r="Y93" i="36" s="1"/>
  <c r="N93" i="36"/>
  <c r="W92" i="36"/>
  <c r="P92" i="36"/>
  <c r="Z92" i="36" s="1"/>
  <c r="O92" i="36"/>
  <c r="Y92" i="36" s="1"/>
  <c r="N92" i="36"/>
  <c r="W91" i="36"/>
  <c r="P91" i="36"/>
  <c r="Z91" i="36" s="1"/>
  <c r="O91" i="36"/>
  <c r="Y91" i="36" s="1"/>
  <c r="N91" i="36"/>
  <c r="W89" i="36"/>
  <c r="P89" i="36"/>
  <c r="Z89" i="36" s="1"/>
  <c r="O89" i="36"/>
  <c r="Y89" i="36" s="1"/>
  <c r="N89" i="36"/>
  <c r="W88" i="36"/>
  <c r="P88" i="36"/>
  <c r="Z88" i="36" s="1"/>
  <c r="O88" i="36"/>
  <c r="Y88" i="36" s="1"/>
  <c r="N88" i="36"/>
  <c r="W87" i="36"/>
  <c r="P87" i="36"/>
  <c r="Z87" i="36" s="1"/>
  <c r="O87" i="36"/>
  <c r="Y87" i="36" s="1"/>
  <c r="N87" i="36"/>
  <c r="W86" i="36"/>
  <c r="P86" i="36"/>
  <c r="Z86" i="36" s="1"/>
  <c r="O86" i="36"/>
  <c r="Y86" i="36" s="1"/>
  <c r="N86" i="36"/>
  <c r="W85" i="36"/>
  <c r="P85" i="36"/>
  <c r="Z85" i="36" s="1"/>
  <c r="O85" i="36"/>
  <c r="Y85" i="36" s="1"/>
  <c r="N85" i="36"/>
  <c r="W84" i="36"/>
  <c r="P84" i="36"/>
  <c r="Z84" i="36" s="1"/>
  <c r="O84" i="36"/>
  <c r="Y84" i="36" s="1"/>
  <c r="N84" i="36"/>
  <c r="W83" i="36"/>
  <c r="P83" i="36"/>
  <c r="Z83" i="36" s="1"/>
  <c r="O83" i="36"/>
  <c r="Y83" i="36" s="1"/>
  <c r="N83" i="36"/>
  <c r="W82" i="36"/>
  <c r="P82" i="36"/>
  <c r="Z82" i="36" s="1"/>
  <c r="O82" i="36"/>
  <c r="Y82" i="36" s="1"/>
  <c r="N82" i="36"/>
  <c r="X82" i="36" s="1"/>
  <c r="W81" i="36"/>
  <c r="P81" i="36"/>
  <c r="Z81" i="36" s="1"/>
  <c r="O81" i="36"/>
  <c r="Y81" i="36" s="1"/>
  <c r="N81" i="36"/>
  <c r="X81" i="36" s="1"/>
  <c r="W80" i="36"/>
  <c r="P80" i="36"/>
  <c r="Z80" i="36" s="1"/>
  <c r="O80" i="36"/>
  <c r="Y80" i="36" s="1"/>
  <c r="N80" i="36"/>
  <c r="W79" i="36"/>
  <c r="P79" i="36"/>
  <c r="Z79" i="36" s="1"/>
  <c r="O79" i="36"/>
  <c r="Y79" i="36" s="1"/>
  <c r="N79" i="36"/>
  <c r="X79" i="36" s="1"/>
  <c r="W78" i="36"/>
  <c r="P78" i="36"/>
  <c r="Z78" i="36" s="1"/>
  <c r="O78" i="36"/>
  <c r="Y78" i="36" s="1"/>
  <c r="N78" i="36"/>
  <c r="X78" i="36" s="1"/>
  <c r="W77" i="36"/>
  <c r="P77" i="36"/>
  <c r="Z77" i="36" s="1"/>
  <c r="O77" i="36"/>
  <c r="Y77" i="36" s="1"/>
  <c r="N77" i="36"/>
  <c r="W76" i="36"/>
  <c r="P76" i="36"/>
  <c r="Z76" i="36" s="1"/>
  <c r="O76" i="36"/>
  <c r="Y76" i="36" s="1"/>
  <c r="N76" i="36"/>
  <c r="X76" i="36" s="1"/>
  <c r="W75" i="36"/>
  <c r="P75" i="36"/>
  <c r="Z75" i="36" s="1"/>
  <c r="O75" i="36"/>
  <c r="Y75" i="36" s="1"/>
  <c r="N75" i="36"/>
  <c r="W74" i="36"/>
  <c r="P74" i="36"/>
  <c r="Z74" i="36" s="1"/>
  <c r="O74" i="36"/>
  <c r="Y74" i="36" s="1"/>
  <c r="N74" i="36"/>
  <c r="X74" i="36" s="1"/>
  <c r="W73" i="36"/>
  <c r="P73" i="36"/>
  <c r="Z73" i="36" s="1"/>
  <c r="O73" i="36"/>
  <c r="Y73" i="36" s="1"/>
  <c r="N73" i="36"/>
  <c r="X73" i="36" s="1"/>
  <c r="W72" i="36"/>
  <c r="P72" i="36"/>
  <c r="Z72" i="36" s="1"/>
  <c r="O72" i="36"/>
  <c r="Y72" i="36" s="1"/>
  <c r="N72" i="36"/>
  <c r="X72" i="36" s="1"/>
  <c r="W71" i="36"/>
  <c r="P71" i="36"/>
  <c r="Z71" i="36" s="1"/>
  <c r="O71" i="36"/>
  <c r="Y71" i="36" s="1"/>
  <c r="N71" i="36"/>
  <c r="X71" i="36" s="1"/>
  <c r="W70" i="36"/>
  <c r="P70" i="36"/>
  <c r="Z70" i="36" s="1"/>
  <c r="O70" i="36"/>
  <c r="Y70" i="36" s="1"/>
  <c r="N70" i="36"/>
  <c r="X70" i="36" s="1"/>
  <c r="W69" i="36"/>
  <c r="P69" i="36"/>
  <c r="Z69" i="36" s="1"/>
  <c r="O69" i="36"/>
  <c r="Y69" i="36" s="1"/>
  <c r="N69" i="36"/>
  <c r="X69" i="36" s="1"/>
  <c r="W68" i="36"/>
  <c r="P68" i="36"/>
  <c r="Z68" i="36" s="1"/>
  <c r="O68" i="36"/>
  <c r="Y68" i="36" s="1"/>
  <c r="N68" i="36"/>
  <c r="X68" i="36" s="1"/>
  <c r="W67" i="36"/>
  <c r="P67" i="36"/>
  <c r="Z67" i="36" s="1"/>
  <c r="O67" i="36"/>
  <c r="Y67" i="36" s="1"/>
  <c r="N67" i="36"/>
  <c r="X67" i="36" s="1"/>
  <c r="W66" i="36"/>
  <c r="P66" i="36"/>
  <c r="Z66" i="36" s="1"/>
  <c r="O66" i="36"/>
  <c r="Y66" i="36" s="1"/>
  <c r="N66" i="36"/>
  <c r="X66" i="36" s="1"/>
  <c r="W65" i="36"/>
  <c r="P65" i="36"/>
  <c r="Z65" i="36" s="1"/>
  <c r="O65" i="36"/>
  <c r="Y65" i="36" s="1"/>
  <c r="N65" i="36"/>
  <c r="X65" i="36" s="1"/>
  <c r="W64" i="36"/>
  <c r="P64" i="36"/>
  <c r="Z64" i="36" s="1"/>
  <c r="O64" i="36"/>
  <c r="Y64" i="36" s="1"/>
  <c r="N64" i="36"/>
  <c r="X64" i="36" s="1"/>
  <c r="W63" i="36"/>
  <c r="P63" i="36"/>
  <c r="Z63" i="36" s="1"/>
  <c r="O63" i="36"/>
  <c r="Y63" i="36" s="1"/>
  <c r="N63" i="36"/>
  <c r="X63" i="36" s="1"/>
  <c r="W62" i="36"/>
  <c r="P62" i="36"/>
  <c r="Z62" i="36" s="1"/>
  <c r="O62" i="36"/>
  <c r="Y62" i="36" s="1"/>
  <c r="N62" i="36"/>
  <c r="X62" i="36" s="1"/>
  <c r="W60" i="36"/>
  <c r="P60" i="36"/>
  <c r="Z60" i="36" s="1"/>
  <c r="O60" i="36"/>
  <c r="Y60" i="36" s="1"/>
  <c r="N60" i="36"/>
  <c r="X60" i="36" s="1"/>
  <c r="W59" i="36"/>
  <c r="P59" i="36"/>
  <c r="Z59" i="36" s="1"/>
  <c r="O59" i="36"/>
  <c r="Y59" i="36" s="1"/>
  <c r="N59" i="36"/>
  <c r="X59" i="36" s="1"/>
  <c r="W58" i="36"/>
  <c r="P58" i="36"/>
  <c r="Z58" i="36" s="1"/>
  <c r="O58" i="36"/>
  <c r="Y58" i="36" s="1"/>
  <c r="N58" i="36"/>
  <c r="X58" i="36" s="1"/>
  <c r="W57" i="36"/>
  <c r="P57" i="36"/>
  <c r="Z57" i="36" s="1"/>
  <c r="O57" i="36"/>
  <c r="Y57" i="36" s="1"/>
  <c r="N57" i="36"/>
  <c r="X57" i="36" s="1"/>
  <c r="W56" i="36"/>
  <c r="P56" i="36"/>
  <c r="Z56" i="36" s="1"/>
  <c r="O56" i="36"/>
  <c r="Y56" i="36" s="1"/>
  <c r="N56" i="36"/>
  <c r="X56" i="36" s="1"/>
  <c r="W55" i="36"/>
  <c r="P55" i="36"/>
  <c r="Z55" i="36" s="1"/>
  <c r="O55" i="36"/>
  <c r="Y55" i="36" s="1"/>
  <c r="N55" i="36"/>
  <c r="X55" i="36" s="1"/>
  <c r="W54" i="36"/>
  <c r="P54" i="36"/>
  <c r="Z54" i="36" s="1"/>
  <c r="O54" i="36"/>
  <c r="Y54" i="36" s="1"/>
  <c r="N54" i="36"/>
  <c r="X54" i="36" s="1"/>
  <c r="W53" i="36"/>
  <c r="P53" i="36"/>
  <c r="Z53" i="36" s="1"/>
  <c r="O53" i="36"/>
  <c r="Y53" i="36" s="1"/>
  <c r="N53" i="36"/>
  <c r="X53" i="36" s="1"/>
  <c r="W52" i="36"/>
  <c r="P52" i="36"/>
  <c r="Z52" i="36" s="1"/>
  <c r="O52" i="36"/>
  <c r="Y52" i="36" s="1"/>
  <c r="N52" i="36"/>
  <c r="X52" i="36" s="1"/>
  <c r="W51" i="36"/>
  <c r="P51" i="36"/>
  <c r="Z51" i="36" s="1"/>
  <c r="O51" i="36"/>
  <c r="Y51" i="36" s="1"/>
  <c r="N51" i="36"/>
  <c r="W50" i="36"/>
  <c r="P50" i="36"/>
  <c r="Z50" i="36" s="1"/>
  <c r="O50" i="36"/>
  <c r="Y50" i="36" s="1"/>
  <c r="N50" i="36"/>
  <c r="X50" i="36" s="1"/>
  <c r="W49" i="36"/>
  <c r="P49" i="36"/>
  <c r="Z49" i="36" s="1"/>
  <c r="O49" i="36"/>
  <c r="Y49" i="36" s="1"/>
  <c r="N49" i="36"/>
  <c r="X49" i="36" s="1"/>
  <c r="W48" i="36"/>
  <c r="P48" i="36"/>
  <c r="Z48" i="36" s="1"/>
  <c r="O48" i="36"/>
  <c r="Y48" i="36" s="1"/>
  <c r="N48" i="36"/>
  <c r="W47" i="36"/>
  <c r="P47" i="36"/>
  <c r="Z47" i="36" s="1"/>
  <c r="O47" i="36"/>
  <c r="Y47" i="36" s="1"/>
  <c r="N47" i="36"/>
  <c r="X47" i="36" s="1"/>
  <c r="W46" i="36"/>
  <c r="P46" i="36"/>
  <c r="Z46" i="36" s="1"/>
  <c r="O46" i="36"/>
  <c r="Y46" i="36" s="1"/>
  <c r="N46" i="36"/>
  <c r="X46" i="36" s="1"/>
  <c r="W45" i="36"/>
  <c r="P45" i="36"/>
  <c r="Z45" i="36" s="1"/>
  <c r="O45" i="36"/>
  <c r="Y45" i="36" s="1"/>
  <c r="N45" i="36"/>
  <c r="W44" i="36"/>
  <c r="P44" i="36"/>
  <c r="Z44" i="36" s="1"/>
  <c r="O44" i="36"/>
  <c r="Y44" i="36" s="1"/>
  <c r="N44" i="36"/>
  <c r="X44" i="36" s="1"/>
  <c r="W43" i="36"/>
  <c r="P43" i="36"/>
  <c r="Z43" i="36" s="1"/>
  <c r="O43" i="36"/>
  <c r="Y43" i="36" s="1"/>
  <c r="N43" i="36"/>
  <c r="X43" i="36" s="1"/>
  <c r="W42" i="36"/>
  <c r="P42" i="36"/>
  <c r="Z42" i="36" s="1"/>
  <c r="O42" i="36"/>
  <c r="Y42" i="36" s="1"/>
  <c r="N42" i="36"/>
  <c r="X42" i="36" s="1"/>
  <c r="W41" i="36"/>
  <c r="P41" i="36"/>
  <c r="Z41" i="36" s="1"/>
  <c r="O41" i="36"/>
  <c r="Y41" i="36" s="1"/>
  <c r="N41" i="36"/>
  <c r="W40" i="36"/>
  <c r="P40" i="36"/>
  <c r="Z40" i="36" s="1"/>
  <c r="O40" i="36"/>
  <c r="Y40" i="36" s="1"/>
  <c r="N40" i="36"/>
  <c r="X40" i="36" s="1"/>
  <c r="W39" i="36"/>
  <c r="P39" i="36"/>
  <c r="Z39" i="36" s="1"/>
  <c r="O39" i="36"/>
  <c r="Y39" i="36" s="1"/>
  <c r="N39" i="36"/>
  <c r="X39" i="36" s="1"/>
  <c r="W38" i="36"/>
  <c r="P38" i="36"/>
  <c r="Z38" i="36" s="1"/>
  <c r="O38" i="36"/>
  <c r="Y38" i="36" s="1"/>
  <c r="N38" i="36"/>
  <c r="X38" i="36" s="1"/>
  <c r="W37" i="36"/>
  <c r="P37" i="36"/>
  <c r="Z37" i="36" s="1"/>
  <c r="O37" i="36"/>
  <c r="Y37" i="36" s="1"/>
  <c r="N37" i="36"/>
  <c r="X37" i="36" s="1"/>
  <c r="W36" i="36"/>
  <c r="P36" i="36"/>
  <c r="Z36" i="36" s="1"/>
  <c r="O36" i="36"/>
  <c r="Y36" i="36" s="1"/>
  <c r="N36" i="36"/>
  <c r="W35" i="36"/>
  <c r="P35" i="36"/>
  <c r="Z35" i="36" s="1"/>
  <c r="O35" i="36"/>
  <c r="Y35" i="36" s="1"/>
  <c r="N35" i="36"/>
  <c r="W33" i="36"/>
  <c r="P33" i="36"/>
  <c r="Z33" i="36" s="1"/>
  <c r="O33" i="36"/>
  <c r="Y33" i="36" s="1"/>
  <c r="N33" i="36"/>
  <c r="W32" i="36"/>
  <c r="P32" i="36"/>
  <c r="Z32" i="36" s="1"/>
  <c r="O32" i="36"/>
  <c r="Y32" i="36" s="1"/>
  <c r="N32" i="36"/>
  <c r="X32" i="36" s="1"/>
  <c r="W31" i="36"/>
  <c r="P31" i="36"/>
  <c r="Z31" i="36" s="1"/>
  <c r="O31" i="36"/>
  <c r="Y31" i="36" s="1"/>
  <c r="N31" i="36"/>
  <c r="X31" i="36" s="1"/>
  <c r="Y30" i="36"/>
  <c r="W30" i="36"/>
  <c r="P30" i="36"/>
  <c r="Z30" i="36" s="1"/>
  <c r="N30" i="36"/>
  <c r="X30" i="36" s="1"/>
  <c r="W29" i="36"/>
  <c r="P29" i="36"/>
  <c r="Z29" i="36" s="1"/>
  <c r="O29" i="36"/>
  <c r="Y29" i="36" s="1"/>
  <c r="N29" i="36"/>
  <c r="W28" i="36"/>
  <c r="P28" i="36"/>
  <c r="Z28" i="36" s="1"/>
  <c r="O28" i="36"/>
  <c r="Y28" i="36" s="1"/>
  <c r="N28" i="36"/>
  <c r="W27" i="36"/>
  <c r="P27" i="36"/>
  <c r="Z27" i="36" s="1"/>
  <c r="O27" i="36"/>
  <c r="Y27" i="36" s="1"/>
  <c r="N27" i="36"/>
  <c r="W26" i="36"/>
  <c r="P26" i="36"/>
  <c r="Z26" i="36" s="1"/>
  <c r="O26" i="36"/>
  <c r="Y26" i="36" s="1"/>
  <c r="N26" i="36"/>
  <c r="W25" i="36"/>
  <c r="P25" i="36"/>
  <c r="Z25" i="36" s="1"/>
  <c r="O25" i="36"/>
  <c r="Y25" i="36" s="1"/>
  <c r="N25" i="36"/>
  <c r="W24" i="36"/>
  <c r="P24" i="36"/>
  <c r="Z24" i="36" s="1"/>
  <c r="O24" i="36"/>
  <c r="Y24" i="36" s="1"/>
  <c r="N24" i="36"/>
  <c r="W108" i="36"/>
  <c r="P108" i="36"/>
  <c r="Z108" i="36" s="1"/>
  <c r="O108" i="36"/>
  <c r="Y108" i="36" s="1"/>
  <c r="N108" i="36"/>
  <c r="W23" i="36"/>
  <c r="P23" i="36"/>
  <c r="Z23" i="36" s="1"/>
  <c r="O23" i="36"/>
  <c r="Y23" i="36" s="1"/>
  <c r="N23" i="36"/>
  <c r="W22" i="36"/>
  <c r="P22" i="36"/>
  <c r="Z22" i="36" s="1"/>
  <c r="O22" i="36"/>
  <c r="Y22" i="36" s="1"/>
  <c r="N22" i="36"/>
  <c r="W21" i="36"/>
  <c r="P21" i="36"/>
  <c r="Z21" i="36" s="1"/>
  <c r="O21" i="36"/>
  <c r="Y21" i="36" s="1"/>
  <c r="N21" i="36"/>
  <c r="W20" i="36"/>
  <c r="P20" i="36"/>
  <c r="Z20" i="36" s="1"/>
  <c r="O20" i="36"/>
  <c r="Y20" i="36" s="1"/>
  <c r="N20" i="36"/>
  <c r="W19" i="36"/>
  <c r="P19" i="36"/>
  <c r="Z19" i="36" s="1"/>
  <c r="O19" i="36"/>
  <c r="Y19" i="36" s="1"/>
  <c r="N19" i="36"/>
  <c r="W18" i="36"/>
  <c r="P18" i="36"/>
  <c r="Z18" i="36" s="1"/>
  <c r="O18" i="36"/>
  <c r="Y18" i="36" s="1"/>
  <c r="N18" i="36"/>
  <c r="P17" i="36"/>
  <c r="Z17" i="36" s="1"/>
  <c r="O17" i="36"/>
  <c r="Y17" i="36" s="1"/>
  <c r="N17" i="36"/>
  <c r="X17" i="36" s="1"/>
  <c r="W16" i="36"/>
  <c r="P16" i="36"/>
  <c r="Z16" i="36" s="1"/>
  <c r="O16" i="36"/>
  <c r="Y16" i="36" s="1"/>
  <c r="N16" i="36"/>
  <c r="X16" i="36" s="1"/>
  <c r="W15" i="36"/>
  <c r="P15" i="36"/>
  <c r="Z15" i="36" s="1"/>
  <c r="O15" i="36"/>
  <c r="Y15" i="36" s="1"/>
  <c r="N15" i="36"/>
  <c r="X15" i="36" s="1"/>
  <c r="W14" i="36"/>
  <c r="P14" i="36"/>
  <c r="Z14" i="36" s="1"/>
  <c r="O14" i="36"/>
  <c r="Y14" i="36" s="1"/>
  <c r="N14" i="36"/>
  <c r="X14" i="36" s="1"/>
  <c r="P13" i="36"/>
  <c r="Z13" i="36" s="1"/>
  <c r="O13" i="36"/>
  <c r="N13" i="36"/>
  <c r="X13" i="36" s="1"/>
  <c r="W12" i="36"/>
  <c r="P12" i="36"/>
  <c r="Z12" i="36" s="1"/>
  <c r="O12" i="36"/>
  <c r="Y12" i="36" s="1"/>
  <c r="N12" i="36"/>
  <c r="W11" i="36"/>
  <c r="P11" i="36"/>
  <c r="Z11" i="36" s="1"/>
  <c r="O11" i="36"/>
  <c r="Y11" i="36" s="1"/>
  <c r="N11" i="36"/>
  <c r="X11" i="36" s="1"/>
  <c r="W10" i="36"/>
  <c r="P10" i="36"/>
  <c r="Z10" i="36" s="1"/>
  <c r="O10" i="36"/>
  <c r="Y10" i="36" s="1"/>
  <c r="N10" i="36"/>
  <c r="W9" i="36"/>
  <c r="P9" i="36"/>
  <c r="Z9" i="36" s="1"/>
  <c r="O9" i="36"/>
  <c r="Y9" i="36" s="1"/>
  <c r="N9" i="36"/>
  <c r="W8" i="36"/>
  <c r="P8" i="36"/>
  <c r="Z8" i="36" s="1"/>
  <c r="O8" i="36"/>
  <c r="Y8" i="36" s="1"/>
  <c r="N8" i="36"/>
  <c r="X8" i="36" s="1"/>
  <c r="W7" i="36"/>
  <c r="P7" i="36"/>
  <c r="Z7" i="36" s="1"/>
  <c r="O7" i="36"/>
  <c r="Y7" i="36" s="1"/>
  <c r="N7" i="36"/>
  <c r="M3" i="36"/>
  <c r="N2" i="36"/>
  <c r="A2" i="35"/>
  <c r="A3" i="35" s="1"/>
  <c r="A4" i="35" s="1"/>
  <c r="A5" i="35" s="1"/>
  <c r="A6" i="35" s="1"/>
  <c r="A7" i="35" s="1"/>
  <c r="A8" i="35" s="1"/>
  <c r="A9" i="35" s="1"/>
  <c r="A10" i="35" s="1"/>
  <c r="A11" i="35" s="1"/>
  <c r="A12" i="35" s="1"/>
  <c r="X110" i="36" l="1"/>
  <c r="X29" i="36"/>
  <c r="X9" i="36"/>
  <c r="X10" i="36"/>
  <c r="X88" i="36"/>
  <c r="X77" i="36"/>
  <c r="X41" i="36"/>
  <c r="X102" i="36"/>
  <c r="X7" i="36"/>
  <c r="X33" i="36"/>
  <c r="X91" i="36"/>
  <c r="X12" i="36"/>
  <c r="X45" i="36"/>
  <c r="X35" i="36"/>
  <c r="X48" i="36"/>
  <c r="X51" i="36"/>
  <c r="X18" i="36"/>
  <c r="X19" i="36"/>
  <c r="X20" i="36"/>
  <c r="X21" i="36"/>
  <c r="X22" i="36"/>
  <c r="X23" i="36"/>
  <c r="X108" i="36"/>
  <c r="X24" i="36"/>
  <c r="X25" i="36"/>
  <c r="X26" i="36"/>
  <c r="X27" i="36"/>
  <c r="X28" i="36"/>
  <c r="X89" i="36"/>
  <c r="X83" i="36"/>
  <c r="X36" i="36"/>
  <c r="X103" i="36"/>
  <c r="X113" i="36"/>
  <c r="X105" i="36"/>
  <c r="X80" i="36"/>
  <c r="X111" i="36"/>
  <c r="X84" i="36"/>
  <c r="X75" i="36"/>
  <c r="X87" i="36"/>
  <c r="X94" i="36"/>
  <c r="X100" i="36"/>
  <c r="X86" i="36"/>
  <c r="X93" i="36"/>
  <c r="X99" i="36"/>
  <c r="X109" i="36"/>
  <c r="X85" i="36"/>
  <c r="X92" i="36"/>
  <c r="X98" i="36"/>
  <c r="N3" i="33" l="1"/>
  <c r="N3" i="31"/>
  <c r="Z183" i="33" l="1"/>
  <c r="X183" i="33"/>
  <c r="W183" i="33"/>
  <c r="Z180" i="33"/>
  <c r="X180" i="33"/>
  <c r="W180" i="33"/>
  <c r="Z179" i="33"/>
  <c r="X179" i="33"/>
  <c r="W179" i="33"/>
  <c r="Z177" i="33"/>
  <c r="X177" i="33"/>
  <c r="W177" i="33"/>
  <c r="Z173" i="33"/>
  <c r="X173" i="33"/>
  <c r="W173" i="33"/>
  <c r="Z165" i="33"/>
  <c r="X165" i="33"/>
  <c r="W165" i="33"/>
  <c r="Z164" i="33"/>
  <c r="X164" i="33"/>
  <c r="W164" i="33"/>
  <c r="X160" i="33"/>
  <c r="W160" i="33"/>
  <c r="X159" i="33"/>
  <c r="W159" i="33"/>
  <c r="X158" i="33"/>
  <c r="W158" i="33"/>
  <c r="X157" i="33"/>
  <c r="W157" i="33"/>
  <c r="X154" i="33"/>
  <c r="W154" i="33"/>
  <c r="X153" i="33"/>
  <c r="W153" i="33"/>
  <c r="X152" i="33"/>
  <c r="W152" i="33"/>
  <c r="X151" i="33"/>
  <c r="W151" i="33"/>
  <c r="X150" i="33"/>
  <c r="W146" i="33"/>
  <c r="P146" i="33"/>
  <c r="Z146" i="33" s="1"/>
  <c r="O146" i="33"/>
  <c r="Y146" i="33" s="1"/>
  <c r="N146" i="33"/>
  <c r="X146" i="33" s="1"/>
  <c r="W145" i="33"/>
  <c r="P145" i="33"/>
  <c r="Z145" i="33" s="1"/>
  <c r="O145" i="33"/>
  <c r="Y145" i="33" s="1"/>
  <c r="N145" i="33"/>
  <c r="X145" i="33" s="1"/>
  <c r="W144" i="33"/>
  <c r="P144" i="33"/>
  <c r="Z144" i="33" s="1"/>
  <c r="O144" i="33"/>
  <c r="Y144" i="33" s="1"/>
  <c r="N144" i="33"/>
  <c r="X144" i="33" s="1"/>
  <c r="W143" i="33"/>
  <c r="P143" i="33"/>
  <c r="Z143" i="33" s="1"/>
  <c r="O143" i="33"/>
  <c r="Y143" i="33" s="1"/>
  <c r="N143" i="33"/>
  <c r="W141" i="33"/>
  <c r="P141" i="33"/>
  <c r="Z141" i="33" s="1"/>
  <c r="O141" i="33"/>
  <c r="Y141" i="33" s="1"/>
  <c r="N141" i="33"/>
  <c r="W140" i="33"/>
  <c r="P140" i="33"/>
  <c r="Z140" i="33" s="1"/>
  <c r="O140" i="33"/>
  <c r="Y140" i="33" s="1"/>
  <c r="N140" i="33"/>
  <c r="W139" i="33"/>
  <c r="P139" i="33"/>
  <c r="Z139" i="33" s="1"/>
  <c r="O139" i="33"/>
  <c r="Y139" i="33" s="1"/>
  <c r="N139" i="33"/>
  <c r="X139" i="33" s="1"/>
  <c r="W138" i="33"/>
  <c r="P138" i="33"/>
  <c r="Z138" i="33" s="1"/>
  <c r="O138" i="33"/>
  <c r="Y138" i="33" s="1"/>
  <c r="N138" i="33"/>
  <c r="W137" i="33"/>
  <c r="P137" i="33"/>
  <c r="Z137" i="33" s="1"/>
  <c r="O137" i="33"/>
  <c r="Y137" i="33" s="1"/>
  <c r="N137" i="33"/>
  <c r="X137" i="33" s="1"/>
  <c r="W136" i="33"/>
  <c r="P136" i="33"/>
  <c r="Z136" i="33" s="1"/>
  <c r="O136" i="33"/>
  <c r="Y136" i="33" s="1"/>
  <c r="N136" i="33"/>
  <c r="W135" i="33"/>
  <c r="P135" i="33"/>
  <c r="Z135" i="33" s="1"/>
  <c r="O135" i="33"/>
  <c r="Y135" i="33" s="1"/>
  <c r="N135" i="33"/>
  <c r="X135" i="33" s="1"/>
  <c r="W133" i="33"/>
  <c r="P133" i="33"/>
  <c r="Z133" i="33" s="1"/>
  <c r="O133" i="33"/>
  <c r="Y133" i="33" s="1"/>
  <c r="N133" i="33"/>
  <c r="X133" i="33" s="1"/>
  <c r="W132" i="33"/>
  <c r="P132" i="33"/>
  <c r="Z132" i="33" s="1"/>
  <c r="O132" i="33"/>
  <c r="Y132" i="33" s="1"/>
  <c r="N132" i="33"/>
  <c r="X132" i="33" s="1"/>
  <c r="W131" i="33"/>
  <c r="P131" i="33"/>
  <c r="Z131" i="33" s="1"/>
  <c r="O131" i="33"/>
  <c r="Y131" i="33" s="1"/>
  <c r="N131" i="33"/>
  <c r="X131" i="33" s="1"/>
  <c r="W130" i="33"/>
  <c r="P130" i="33"/>
  <c r="Z130" i="33" s="1"/>
  <c r="O130" i="33"/>
  <c r="Y130" i="33" s="1"/>
  <c r="N130" i="33"/>
  <c r="X130" i="33" s="1"/>
  <c r="W129" i="33"/>
  <c r="P129" i="33"/>
  <c r="Z129" i="33" s="1"/>
  <c r="O129" i="33"/>
  <c r="Y129" i="33" s="1"/>
  <c r="N129" i="33"/>
  <c r="X129" i="33" s="1"/>
  <c r="W124" i="33"/>
  <c r="P124" i="33"/>
  <c r="Z124" i="33" s="1"/>
  <c r="O124" i="33"/>
  <c r="Y124" i="33" s="1"/>
  <c r="N124" i="33"/>
  <c r="W128" i="33"/>
  <c r="P128" i="33"/>
  <c r="Z128" i="33" s="1"/>
  <c r="O128" i="33"/>
  <c r="Y128" i="33" s="1"/>
  <c r="N128" i="33"/>
  <c r="W127" i="33"/>
  <c r="P127" i="33"/>
  <c r="Z127" i="33" s="1"/>
  <c r="O127" i="33"/>
  <c r="Y127" i="33" s="1"/>
  <c r="N127" i="33"/>
  <c r="W126" i="33"/>
  <c r="P126" i="33"/>
  <c r="Z126" i="33" s="1"/>
  <c r="O126" i="33"/>
  <c r="Y126" i="33" s="1"/>
  <c r="N126" i="33"/>
  <c r="W125" i="33"/>
  <c r="P125" i="33"/>
  <c r="Z125" i="33" s="1"/>
  <c r="O125" i="33"/>
  <c r="Y125" i="33" s="1"/>
  <c r="N125" i="33"/>
  <c r="W123" i="33"/>
  <c r="P123" i="33"/>
  <c r="Z123" i="33" s="1"/>
  <c r="O123" i="33"/>
  <c r="Y123" i="33" s="1"/>
  <c r="N123" i="33"/>
  <c r="W122" i="33"/>
  <c r="P122" i="33"/>
  <c r="Z122" i="33" s="1"/>
  <c r="O122" i="33"/>
  <c r="Y122" i="33" s="1"/>
  <c r="N122" i="33"/>
  <c r="X122" i="33" s="1"/>
  <c r="W121" i="33"/>
  <c r="P121" i="33"/>
  <c r="Z121" i="33" s="1"/>
  <c r="O121" i="33"/>
  <c r="Y121" i="33" s="1"/>
  <c r="N121" i="33"/>
  <c r="X121" i="33" s="1"/>
  <c r="W120" i="33"/>
  <c r="P120" i="33"/>
  <c r="Z120" i="33" s="1"/>
  <c r="O120" i="33"/>
  <c r="Y120" i="33" s="1"/>
  <c r="N120" i="33"/>
  <c r="X120" i="33" s="1"/>
  <c r="W116" i="33"/>
  <c r="P116" i="33"/>
  <c r="Z116" i="33" s="1"/>
  <c r="O116" i="33"/>
  <c r="Y116" i="33" s="1"/>
  <c r="N116" i="33"/>
  <c r="X116" i="33" s="1"/>
  <c r="W115" i="33"/>
  <c r="P115" i="33"/>
  <c r="Z115" i="33" s="1"/>
  <c r="O115" i="33"/>
  <c r="Y115" i="33" s="1"/>
  <c r="N115" i="33"/>
  <c r="X115" i="33" s="1"/>
  <c r="W114" i="33"/>
  <c r="P114" i="33"/>
  <c r="Z114" i="33" s="1"/>
  <c r="O114" i="33"/>
  <c r="Y114" i="33" s="1"/>
  <c r="N114" i="33"/>
  <c r="X114" i="33" s="1"/>
  <c r="W113" i="33"/>
  <c r="P113" i="33"/>
  <c r="Z113" i="33" s="1"/>
  <c r="O113" i="33"/>
  <c r="Y113" i="33" s="1"/>
  <c r="N113" i="33"/>
  <c r="W108" i="33"/>
  <c r="P108" i="33"/>
  <c r="Z108" i="33" s="1"/>
  <c r="O108" i="33"/>
  <c r="Y108" i="33" s="1"/>
  <c r="N108" i="33"/>
  <c r="X108" i="33" s="1"/>
  <c r="W106" i="33"/>
  <c r="P106" i="33"/>
  <c r="Z106" i="33" s="1"/>
  <c r="O106" i="33"/>
  <c r="Y106" i="33" s="1"/>
  <c r="N106" i="33"/>
  <c r="X106" i="33" s="1"/>
  <c r="W105" i="33"/>
  <c r="P105" i="33"/>
  <c r="Z105" i="33" s="1"/>
  <c r="O105" i="33"/>
  <c r="Y105" i="33" s="1"/>
  <c r="N105" i="33"/>
  <c r="W104" i="33"/>
  <c r="P104" i="33"/>
  <c r="Z104" i="33" s="1"/>
  <c r="O104" i="33"/>
  <c r="Y104" i="33" s="1"/>
  <c r="N104" i="33"/>
  <c r="X104" i="33" s="1"/>
  <c r="W103" i="33"/>
  <c r="P103" i="33"/>
  <c r="Z103" i="33" s="1"/>
  <c r="O103" i="33"/>
  <c r="Y103" i="33" s="1"/>
  <c r="N103" i="33"/>
  <c r="W102" i="33"/>
  <c r="P102" i="33"/>
  <c r="Z102" i="33" s="1"/>
  <c r="O102" i="33"/>
  <c r="Y102" i="33" s="1"/>
  <c r="N102" i="33"/>
  <c r="W101" i="33"/>
  <c r="P101" i="33"/>
  <c r="Z101" i="33" s="1"/>
  <c r="O101" i="33"/>
  <c r="Y101" i="33" s="1"/>
  <c r="N101" i="33"/>
  <c r="W119" i="33"/>
  <c r="P119" i="33"/>
  <c r="Z119" i="33" s="1"/>
  <c r="O119" i="33"/>
  <c r="Y119" i="33" s="1"/>
  <c r="N119" i="33"/>
  <c r="X119" i="33" s="1"/>
  <c r="W117" i="33"/>
  <c r="P117" i="33"/>
  <c r="Z117" i="33" s="1"/>
  <c r="O117" i="33"/>
  <c r="Y117" i="33" s="1"/>
  <c r="N117" i="33"/>
  <c r="W112" i="33"/>
  <c r="P112" i="33"/>
  <c r="Z112" i="33" s="1"/>
  <c r="O112" i="33"/>
  <c r="Y112" i="33" s="1"/>
  <c r="N112" i="33"/>
  <c r="X112" i="33" s="1"/>
  <c r="W111" i="33"/>
  <c r="P111" i="33"/>
  <c r="Z111" i="33" s="1"/>
  <c r="O111" i="33"/>
  <c r="Y111" i="33" s="1"/>
  <c r="N111" i="33"/>
  <c r="X111" i="33" s="1"/>
  <c r="W110" i="33"/>
  <c r="P110" i="33"/>
  <c r="Z110" i="33" s="1"/>
  <c r="O110" i="33"/>
  <c r="Y110" i="33" s="1"/>
  <c r="N110" i="33"/>
  <c r="X110" i="33" s="1"/>
  <c r="W109" i="33"/>
  <c r="P109" i="33"/>
  <c r="Z109" i="33" s="1"/>
  <c r="O109" i="33"/>
  <c r="Y109" i="33" s="1"/>
  <c r="N109" i="33"/>
  <c r="W100" i="33"/>
  <c r="P100" i="33"/>
  <c r="Z100" i="33" s="1"/>
  <c r="O100" i="33"/>
  <c r="Y100" i="33" s="1"/>
  <c r="N100" i="33"/>
  <c r="W99" i="33"/>
  <c r="P99" i="33"/>
  <c r="Z99" i="33" s="1"/>
  <c r="O99" i="33"/>
  <c r="Y99" i="33" s="1"/>
  <c r="N99" i="33"/>
  <c r="W98" i="33"/>
  <c r="P98" i="33"/>
  <c r="Z98" i="33" s="1"/>
  <c r="O98" i="33"/>
  <c r="Y98" i="33" s="1"/>
  <c r="N98" i="33"/>
  <c r="X98" i="33" s="1"/>
  <c r="W97" i="33"/>
  <c r="P97" i="33"/>
  <c r="Z97" i="33" s="1"/>
  <c r="O97" i="33"/>
  <c r="Y97" i="33" s="1"/>
  <c r="N97" i="33"/>
  <c r="X97" i="33" s="1"/>
  <c r="W96" i="33"/>
  <c r="P96" i="33"/>
  <c r="Z96" i="33" s="1"/>
  <c r="O96" i="33"/>
  <c r="Y96" i="33" s="1"/>
  <c r="N96" i="33"/>
  <c r="X96" i="33" s="1"/>
  <c r="W95" i="33"/>
  <c r="P95" i="33"/>
  <c r="Z95" i="33" s="1"/>
  <c r="O95" i="33"/>
  <c r="Y95" i="33" s="1"/>
  <c r="N95" i="33"/>
  <c r="W94" i="33"/>
  <c r="P94" i="33"/>
  <c r="Z94" i="33" s="1"/>
  <c r="O94" i="33"/>
  <c r="Y94" i="33" s="1"/>
  <c r="N94" i="33"/>
  <c r="X94" i="33" s="1"/>
  <c r="W93" i="33"/>
  <c r="P93" i="33"/>
  <c r="Z93" i="33" s="1"/>
  <c r="O93" i="33"/>
  <c r="Y93" i="33" s="1"/>
  <c r="N93" i="33"/>
  <c r="X93" i="33" s="1"/>
  <c r="W92" i="33"/>
  <c r="P92" i="33"/>
  <c r="Z92" i="33" s="1"/>
  <c r="O92" i="33"/>
  <c r="Y92" i="33" s="1"/>
  <c r="N92" i="33"/>
  <c r="X92" i="33" s="1"/>
  <c r="W91" i="33"/>
  <c r="P91" i="33"/>
  <c r="Z91" i="33" s="1"/>
  <c r="O91" i="33"/>
  <c r="Y91" i="33" s="1"/>
  <c r="N91" i="33"/>
  <c r="W90" i="33"/>
  <c r="P90" i="33"/>
  <c r="Z90" i="33" s="1"/>
  <c r="O90" i="33"/>
  <c r="Y90" i="33" s="1"/>
  <c r="N90" i="33"/>
  <c r="X90" i="33" s="1"/>
  <c r="W88" i="33"/>
  <c r="P88" i="33"/>
  <c r="Z88" i="33" s="1"/>
  <c r="O88" i="33"/>
  <c r="Y88" i="33" s="1"/>
  <c r="N88" i="33"/>
  <c r="X88" i="33" s="1"/>
  <c r="W89" i="33"/>
  <c r="P89" i="33"/>
  <c r="Z89" i="33" s="1"/>
  <c r="O89" i="33"/>
  <c r="Y89" i="33" s="1"/>
  <c r="N89" i="33"/>
  <c r="X89" i="33" s="1"/>
  <c r="W87" i="33"/>
  <c r="P87" i="33"/>
  <c r="Z87" i="33" s="1"/>
  <c r="O87" i="33"/>
  <c r="Y87" i="33" s="1"/>
  <c r="N87" i="33"/>
  <c r="X87" i="33" s="1"/>
  <c r="W86" i="33"/>
  <c r="P86" i="33"/>
  <c r="Z86" i="33" s="1"/>
  <c r="O86" i="33"/>
  <c r="Y86" i="33" s="1"/>
  <c r="N86" i="33"/>
  <c r="X86" i="33" s="1"/>
  <c r="W85" i="33"/>
  <c r="P85" i="33"/>
  <c r="Z85" i="33" s="1"/>
  <c r="O85" i="33"/>
  <c r="Y85" i="33" s="1"/>
  <c r="N85" i="33"/>
  <c r="W84" i="33"/>
  <c r="P84" i="33"/>
  <c r="Z84" i="33" s="1"/>
  <c r="O84" i="33"/>
  <c r="Y84" i="33" s="1"/>
  <c r="N84" i="33"/>
  <c r="W83" i="33"/>
  <c r="P83" i="33"/>
  <c r="Z83" i="33" s="1"/>
  <c r="O83" i="33"/>
  <c r="Y83" i="33" s="1"/>
  <c r="N83" i="33"/>
  <c r="W82" i="33"/>
  <c r="P82" i="33"/>
  <c r="Z82" i="33" s="1"/>
  <c r="O82" i="33"/>
  <c r="Y82" i="33" s="1"/>
  <c r="N82" i="33"/>
  <c r="W81" i="33"/>
  <c r="P81" i="33"/>
  <c r="Z81" i="33" s="1"/>
  <c r="O81" i="33"/>
  <c r="Y81" i="33" s="1"/>
  <c r="N81" i="33"/>
  <c r="X81" i="33" s="1"/>
  <c r="W80" i="33"/>
  <c r="P80" i="33"/>
  <c r="Z80" i="33" s="1"/>
  <c r="O80" i="33"/>
  <c r="Y80" i="33" s="1"/>
  <c r="N80" i="33"/>
  <c r="X80" i="33" s="1"/>
  <c r="W79" i="33"/>
  <c r="P79" i="33"/>
  <c r="Z79" i="33" s="1"/>
  <c r="O79" i="33"/>
  <c r="Y79" i="33" s="1"/>
  <c r="N79" i="33"/>
  <c r="X79" i="33" s="1"/>
  <c r="W78" i="33"/>
  <c r="P78" i="33"/>
  <c r="Z78" i="33" s="1"/>
  <c r="O78" i="33"/>
  <c r="Y78" i="33" s="1"/>
  <c r="N78" i="33"/>
  <c r="W77" i="33"/>
  <c r="P77" i="33"/>
  <c r="Z77" i="33" s="1"/>
  <c r="O77" i="33"/>
  <c r="Y77" i="33" s="1"/>
  <c r="N77" i="33"/>
  <c r="W76" i="33"/>
  <c r="P76" i="33"/>
  <c r="Z76" i="33" s="1"/>
  <c r="O76" i="33"/>
  <c r="Y76" i="33" s="1"/>
  <c r="N76" i="33"/>
  <c r="X76" i="33" s="1"/>
  <c r="W75" i="33"/>
  <c r="P75" i="33"/>
  <c r="Z75" i="33" s="1"/>
  <c r="O75" i="33"/>
  <c r="Y75" i="33" s="1"/>
  <c r="N75" i="33"/>
  <c r="X75" i="33" s="1"/>
  <c r="W74" i="33"/>
  <c r="P74" i="33"/>
  <c r="Z74" i="33" s="1"/>
  <c r="O74" i="33"/>
  <c r="Y74" i="33" s="1"/>
  <c r="N74" i="33"/>
  <c r="X74" i="33" s="1"/>
  <c r="W73" i="33"/>
  <c r="P73" i="33"/>
  <c r="Z73" i="33" s="1"/>
  <c r="O73" i="33"/>
  <c r="Y73" i="33" s="1"/>
  <c r="N73" i="33"/>
  <c r="X73" i="33" s="1"/>
  <c r="W72" i="33"/>
  <c r="P72" i="33"/>
  <c r="Z72" i="33" s="1"/>
  <c r="O72" i="33"/>
  <c r="Y72" i="33" s="1"/>
  <c r="N72" i="33"/>
  <c r="W71" i="33"/>
  <c r="P71" i="33"/>
  <c r="Z71" i="33" s="1"/>
  <c r="O71" i="33"/>
  <c r="Y71" i="33" s="1"/>
  <c r="N71" i="33"/>
  <c r="W70" i="33"/>
  <c r="P70" i="33"/>
  <c r="Z70" i="33" s="1"/>
  <c r="O70" i="33"/>
  <c r="Y70" i="33" s="1"/>
  <c r="N70" i="33"/>
  <c r="W69" i="33"/>
  <c r="P69" i="33"/>
  <c r="Z69" i="33" s="1"/>
  <c r="O69" i="33"/>
  <c r="Y69" i="33" s="1"/>
  <c r="N69" i="33"/>
  <c r="X69" i="33" s="1"/>
  <c r="W68" i="33"/>
  <c r="P68" i="33"/>
  <c r="Z68" i="33" s="1"/>
  <c r="O68" i="33"/>
  <c r="Y68" i="33" s="1"/>
  <c r="N68" i="33"/>
  <c r="X68" i="33" s="1"/>
  <c r="W67" i="33"/>
  <c r="P67" i="33"/>
  <c r="Z67" i="33" s="1"/>
  <c r="O67" i="33"/>
  <c r="Y67" i="33" s="1"/>
  <c r="N67" i="33"/>
  <c r="X67" i="33" s="1"/>
  <c r="W66" i="33"/>
  <c r="P66" i="33"/>
  <c r="Z66" i="33" s="1"/>
  <c r="O66" i="33"/>
  <c r="Y66" i="33" s="1"/>
  <c r="N66" i="33"/>
  <c r="X66" i="33" s="1"/>
  <c r="W65" i="33"/>
  <c r="P65" i="33"/>
  <c r="Z65" i="33" s="1"/>
  <c r="O65" i="33"/>
  <c r="Y65" i="33" s="1"/>
  <c r="N65" i="33"/>
  <c r="X65" i="33" s="1"/>
  <c r="W64" i="33"/>
  <c r="P64" i="33"/>
  <c r="Z64" i="33" s="1"/>
  <c r="O64" i="33"/>
  <c r="Y64" i="33" s="1"/>
  <c r="N64" i="33"/>
  <c r="X64" i="33" s="1"/>
  <c r="W63" i="33"/>
  <c r="P63" i="33"/>
  <c r="Z63" i="33" s="1"/>
  <c r="O63" i="33"/>
  <c r="Y63" i="33" s="1"/>
  <c r="N63" i="33"/>
  <c r="X63" i="33" s="1"/>
  <c r="W62" i="33"/>
  <c r="P62" i="33"/>
  <c r="Z62" i="33" s="1"/>
  <c r="O62" i="33"/>
  <c r="Y62" i="33" s="1"/>
  <c r="N62" i="33"/>
  <c r="W61" i="33"/>
  <c r="P61" i="33"/>
  <c r="Z61" i="33" s="1"/>
  <c r="O61" i="33"/>
  <c r="Y61" i="33" s="1"/>
  <c r="N61" i="33"/>
  <c r="W60" i="33"/>
  <c r="P60" i="33"/>
  <c r="Z60" i="33" s="1"/>
  <c r="O60" i="33"/>
  <c r="Y60" i="33" s="1"/>
  <c r="N60" i="33"/>
  <c r="W59" i="33"/>
  <c r="P59" i="33"/>
  <c r="Z59" i="33" s="1"/>
  <c r="O59" i="33"/>
  <c r="Y59" i="33" s="1"/>
  <c r="N59" i="33"/>
  <c r="W58" i="33"/>
  <c r="P58" i="33"/>
  <c r="Z58" i="33" s="1"/>
  <c r="O58" i="33"/>
  <c r="Y58" i="33" s="1"/>
  <c r="N58" i="33"/>
  <c r="W57" i="33"/>
  <c r="P57" i="33"/>
  <c r="Z57" i="33" s="1"/>
  <c r="O57" i="33"/>
  <c r="Y57" i="33" s="1"/>
  <c r="N57" i="33"/>
  <c r="X57" i="33" s="1"/>
  <c r="W56" i="33"/>
  <c r="P56" i="33"/>
  <c r="Z56" i="33" s="1"/>
  <c r="O56" i="33"/>
  <c r="Y56" i="33" s="1"/>
  <c r="N56" i="33"/>
  <c r="W55" i="33"/>
  <c r="P55" i="33"/>
  <c r="Z55" i="33" s="1"/>
  <c r="O55" i="33"/>
  <c r="Y55" i="33" s="1"/>
  <c r="N55" i="33"/>
  <c r="X55" i="33" s="1"/>
  <c r="W54" i="33"/>
  <c r="P54" i="33"/>
  <c r="Z54" i="33" s="1"/>
  <c r="O54" i="33"/>
  <c r="Y54" i="33" s="1"/>
  <c r="N54" i="33"/>
  <c r="X54" i="33" s="1"/>
  <c r="W53" i="33"/>
  <c r="P53" i="33"/>
  <c r="Z53" i="33" s="1"/>
  <c r="O53" i="33"/>
  <c r="Y53" i="33" s="1"/>
  <c r="N53" i="33"/>
  <c r="X53" i="33" s="1"/>
  <c r="W52" i="33"/>
  <c r="P52" i="33"/>
  <c r="Z52" i="33" s="1"/>
  <c r="O52" i="33"/>
  <c r="Y52" i="33" s="1"/>
  <c r="N52" i="33"/>
  <c r="X52" i="33" s="1"/>
  <c r="W51" i="33"/>
  <c r="P51" i="33"/>
  <c r="Z51" i="33" s="1"/>
  <c r="O51" i="33"/>
  <c r="Y51" i="33" s="1"/>
  <c r="N51" i="33"/>
  <c r="W50" i="33"/>
  <c r="P50" i="33"/>
  <c r="Z50" i="33" s="1"/>
  <c r="O50" i="33"/>
  <c r="Y50" i="33" s="1"/>
  <c r="N50" i="33"/>
  <c r="X50" i="33" s="1"/>
  <c r="W49" i="33"/>
  <c r="P49" i="33"/>
  <c r="Z49" i="33" s="1"/>
  <c r="O49" i="33"/>
  <c r="Y49" i="33" s="1"/>
  <c r="N49" i="33"/>
  <c r="W48" i="33"/>
  <c r="P48" i="33"/>
  <c r="Z48" i="33" s="1"/>
  <c r="O48" i="33"/>
  <c r="Y48" i="33" s="1"/>
  <c r="N48" i="33"/>
  <c r="X48" i="33" s="1"/>
  <c r="W47" i="33"/>
  <c r="P47" i="33"/>
  <c r="Z47" i="33" s="1"/>
  <c r="O47" i="33"/>
  <c r="Y47" i="33" s="1"/>
  <c r="N47" i="33"/>
  <c r="X47" i="33" s="1"/>
  <c r="W46" i="33"/>
  <c r="P46" i="33"/>
  <c r="Z46" i="33" s="1"/>
  <c r="O46" i="33"/>
  <c r="Y46" i="33" s="1"/>
  <c r="N46" i="33"/>
  <c r="X46" i="33" s="1"/>
  <c r="W45" i="33"/>
  <c r="P45" i="33"/>
  <c r="Z45" i="33" s="1"/>
  <c r="O45" i="33"/>
  <c r="Y45" i="33" s="1"/>
  <c r="N45" i="33"/>
  <c r="X45" i="33" s="1"/>
  <c r="W44" i="33"/>
  <c r="P44" i="33"/>
  <c r="Z44" i="33" s="1"/>
  <c r="O44" i="33"/>
  <c r="Y44" i="33" s="1"/>
  <c r="N44" i="33"/>
  <c r="X44" i="33" s="1"/>
  <c r="W43" i="33"/>
  <c r="P43" i="33"/>
  <c r="Z43" i="33" s="1"/>
  <c r="O43" i="33"/>
  <c r="Y43" i="33" s="1"/>
  <c r="N43" i="33"/>
  <c r="X43" i="33" s="1"/>
  <c r="W42" i="33"/>
  <c r="P42" i="33"/>
  <c r="Z42" i="33" s="1"/>
  <c r="O42" i="33"/>
  <c r="Y42" i="33" s="1"/>
  <c r="N42" i="33"/>
  <c r="X42" i="33" s="1"/>
  <c r="W41" i="33"/>
  <c r="P41" i="33"/>
  <c r="Z41" i="33" s="1"/>
  <c r="O41" i="33"/>
  <c r="Y41" i="33" s="1"/>
  <c r="N41" i="33"/>
  <c r="W40" i="33"/>
  <c r="P40" i="33"/>
  <c r="Z40" i="33" s="1"/>
  <c r="O40" i="33"/>
  <c r="Y40" i="33" s="1"/>
  <c r="N40" i="33"/>
  <c r="W39" i="33"/>
  <c r="P39" i="33"/>
  <c r="Z39" i="33" s="1"/>
  <c r="O39" i="33"/>
  <c r="Y39" i="33" s="1"/>
  <c r="N39" i="33"/>
  <c r="X39" i="33" s="1"/>
  <c r="W38" i="33"/>
  <c r="P38" i="33"/>
  <c r="Z38" i="33" s="1"/>
  <c r="O38" i="33"/>
  <c r="Y38" i="33" s="1"/>
  <c r="N38" i="33"/>
  <c r="W37" i="33"/>
  <c r="P37" i="33"/>
  <c r="Z37" i="33" s="1"/>
  <c r="O37" i="33"/>
  <c r="Y37" i="33" s="1"/>
  <c r="N37" i="33"/>
  <c r="W36" i="33"/>
  <c r="P36" i="33"/>
  <c r="Z36" i="33" s="1"/>
  <c r="O36" i="33"/>
  <c r="Y36" i="33" s="1"/>
  <c r="N36" i="33"/>
  <c r="X36" i="33" s="1"/>
  <c r="W35" i="33"/>
  <c r="P35" i="33"/>
  <c r="Z35" i="33" s="1"/>
  <c r="O35" i="33"/>
  <c r="Y35" i="33" s="1"/>
  <c r="N35" i="33"/>
  <c r="X35" i="33" s="1"/>
  <c r="W33" i="33"/>
  <c r="P33" i="33"/>
  <c r="Z33" i="33" s="1"/>
  <c r="O33" i="33"/>
  <c r="Y33" i="33" s="1"/>
  <c r="N33" i="33"/>
  <c r="X33" i="33" s="1"/>
  <c r="W32" i="33"/>
  <c r="P32" i="33"/>
  <c r="Z32" i="33" s="1"/>
  <c r="O32" i="33"/>
  <c r="Y32" i="33" s="1"/>
  <c r="N32" i="33"/>
  <c r="W31" i="33"/>
  <c r="P31" i="33"/>
  <c r="Z31" i="33" s="1"/>
  <c r="O31" i="33"/>
  <c r="Y31" i="33" s="1"/>
  <c r="N31" i="33"/>
  <c r="X31" i="33" s="1"/>
  <c r="Y30" i="33"/>
  <c r="W30" i="33"/>
  <c r="P30" i="33"/>
  <c r="Z30" i="33" s="1"/>
  <c r="N30" i="33"/>
  <c r="X30" i="33" s="1"/>
  <c r="W29" i="33"/>
  <c r="P29" i="33"/>
  <c r="Z29" i="33" s="1"/>
  <c r="O29" i="33"/>
  <c r="Y29" i="33" s="1"/>
  <c r="N29" i="33"/>
  <c r="X29" i="33" s="1"/>
  <c r="W28" i="33"/>
  <c r="P28" i="33"/>
  <c r="Z28" i="33" s="1"/>
  <c r="O28" i="33"/>
  <c r="Y28" i="33" s="1"/>
  <c r="N28" i="33"/>
  <c r="X28" i="33" s="1"/>
  <c r="W27" i="33"/>
  <c r="P27" i="33"/>
  <c r="Z27" i="33" s="1"/>
  <c r="O27" i="33"/>
  <c r="Y27" i="33" s="1"/>
  <c r="N27" i="33"/>
  <c r="X27" i="33" s="1"/>
  <c r="W26" i="33"/>
  <c r="P26" i="33"/>
  <c r="Z26" i="33" s="1"/>
  <c r="O26" i="33"/>
  <c r="Y26" i="33" s="1"/>
  <c r="N26" i="33"/>
  <c r="X26" i="33" s="1"/>
  <c r="W25" i="33"/>
  <c r="P25" i="33"/>
  <c r="Z25" i="33" s="1"/>
  <c r="O25" i="33"/>
  <c r="Y25" i="33" s="1"/>
  <c r="N25" i="33"/>
  <c r="W24" i="33"/>
  <c r="P24" i="33"/>
  <c r="Z24" i="33" s="1"/>
  <c r="O24" i="33"/>
  <c r="Y24" i="33" s="1"/>
  <c r="N24" i="33"/>
  <c r="X24" i="33" s="1"/>
  <c r="W107" i="33"/>
  <c r="P107" i="33"/>
  <c r="Z107" i="33" s="1"/>
  <c r="O107" i="33"/>
  <c r="Y107" i="33" s="1"/>
  <c r="N107" i="33"/>
  <c r="X107" i="33" s="1"/>
  <c r="W23" i="33"/>
  <c r="P23" i="33"/>
  <c r="Z23" i="33" s="1"/>
  <c r="O23" i="33"/>
  <c r="Y23" i="33" s="1"/>
  <c r="N23" i="33"/>
  <c r="X23" i="33" s="1"/>
  <c r="W22" i="33"/>
  <c r="P22" i="33"/>
  <c r="Z22" i="33" s="1"/>
  <c r="O22" i="33"/>
  <c r="Y22" i="33" s="1"/>
  <c r="N22" i="33"/>
  <c r="W21" i="33"/>
  <c r="P21" i="33"/>
  <c r="Z21" i="33" s="1"/>
  <c r="O21" i="33"/>
  <c r="Y21" i="33" s="1"/>
  <c r="N21" i="33"/>
  <c r="X21" i="33" s="1"/>
  <c r="W20" i="33"/>
  <c r="P20" i="33"/>
  <c r="Z20" i="33" s="1"/>
  <c r="O20" i="33"/>
  <c r="Y20" i="33" s="1"/>
  <c r="N20" i="33"/>
  <c r="X20" i="33" s="1"/>
  <c r="W19" i="33"/>
  <c r="P19" i="33"/>
  <c r="Z19" i="33" s="1"/>
  <c r="O19" i="33"/>
  <c r="Y19" i="33" s="1"/>
  <c r="N19" i="33"/>
  <c r="W18" i="33"/>
  <c r="P18" i="33"/>
  <c r="Z18" i="33" s="1"/>
  <c r="O18" i="33"/>
  <c r="Y18" i="33" s="1"/>
  <c r="N18" i="33"/>
  <c r="X18" i="33" s="1"/>
  <c r="P17" i="33"/>
  <c r="Z17" i="33" s="1"/>
  <c r="O17" i="33"/>
  <c r="Y17" i="33" s="1"/>
  <c r="N17" i="33"/>
  <c r="X17" i="33" s="1"/>
  <c r="W16" i="33"/>
  <c r="P16" i="33"/>
  <c r="Z16" i="33" s="1"/>
  <c r="O16" i="33"/>
  <c r="Y16" i="33" s="1"/>
  <c r="N16" i="33"/>
  <c r="X16" i="33" s="1"/>
  <c r="W15" i="33"/>
  <c r="P15" i="33"/>
  <c r="Z15" i="33" s="1"/>
  <c r="O15" i="33"/>
  <c r="Y15" i="33" s="1"/>
  <c r="N15" i="33"/>
  <c r="X15" i="33" s="1"/>
  <c r="W14" i="33"/>
  <c r="P14" i="33"/>
  <c r="Z14" i="33" s="1"/>
  <c r="O14" i="33"/>
  <c r="Y14" i="33" s="1"/>
  <c r="N14" i="33"/>
  <c r="P13" i="33"/>
  <c r="Z13" i="33" s="1"/>
  <c r="O13" i="33"/>
  <c r="N13" i="33"/>
  <c r="X13" i="33" s="1"/>
  <c r="W12" i="33"/>
  <c r="P12" i="33"/>
  <c r="Z12" i="33" s="1"/>
  <c r="O12" i="33"/>
  <c r="Y12" i="33" s="1"/>
  <c r="N12" i="33"/>
  <c r="W11" i="33"/>
  <c r="P11" i="33"/>
  <c r="Z11" i="33" s="1"/>
  <c r="O11" i="33"/>
  <c r="Y11" i="33" s="1"/>
  <c r="N11" i="33"/>
  <c r="X11" i="33" s="1"/>
  <c r="W10" i="33"/>
  <c r="P10" i="33"/>
  <c r="Z10" i="33" s="1"/>
  <c r="O10" i="33"/>
  <c r="Y10" i="33" s="1"/>
  <c r="N10" i="33"/>
  <c r="W9" i="33"/>
  <c r="P9" i="33"/>
  <c r="Z9" i="33" s="1"/>
  <c r="O9" i="33"/>
  <c r="Y9" i="33" s="1"/>
  <c r="N9" i="33"/>
  <c r="X9" i="33" s="1"/>
  <c r="W8" i="33"/>
  <c r="P8" i="33"/>
  <c r="Z8" i="33" s="1"/>
  <c r="O8" i="33"/>
  <c r="Y8" i="33" s="1"/>
  <c r="N8" i="33"/>
  <c r="X8" i="33" s="1"/>
  <c r="W7" i="33"/>
  <c r="P7" i="33"/>
  <c r="Z7" i="33" s="1"/>
  <c r="O7" i="33"/>
  <c r="Y7" i="33" s="1"/>
  <c r="N7" i="33"/>
  <c r="M3" i="33"/>
  <c r="N2" i="33"/>
  <c r="Z184" i="31"/>
  <c r="X184" i="31"/>
  <c r="W184" i="31"/>
  <c r="Z181" i="31"/>
  <c r="X181" i="31"/>
  <c r="W181" i="31"/>
  <c r="Z180" i="31"/>
  <c r="X180" i="31"/>
  <c r="W180" i="31"/>
  <c r="Z178" i="31"/>
  <c r="X178" i="31"/>
  <c r="W178" i="31"/>
  <c r="Z174" i="31"/>
  <c r="X174" i="31"/>
  <c r="W174" i="31"/>
  <c r="Z166" i="31"/>
  <c r="X166" i="31"/>
  <c r="W166" i="31"/>
  <c r="Z165" i="31"/>
  <c r="X165" i="31"/>
  <c r="W165" i="31"/>
  <c r="X161" i="31"/>
  <c r="W161" i="31"/>
  <c r="X160" i="31"/>
  <c r="W160" i="31"/>
  <c r="X159" i="31"/>
  <c r="W159" i="31"/>
  <c r="X158" i="31"/>
  <c r="W158" i="31"/>
  <c r="X155" i="31"/>
  <c r="W155" i="31"/>
  <c r="X154" i="31"/>
  <c r="W154" i="31"/>
  <c r="X153" i="31"/>
  <c r="W153" i="31"/>
  <c r="X152" i="31"/>
  <c r="W152" i="31"/>
  <c r="X150" i="31"/>
  <c r="W146" i="31"/>
  <c r="P146" i="31"/>
  <c r="Z146" i="31" s="1"/>
  <c r="O146" i="31"/>
  <c r="Y146" i="31" s="1"/>
  <c r="N146" i="31"/>
  <c r="W145" i="31"/>
  <c r="P145" i="31"/>
  <c r="Z145" i="31" s="1"/>
  <c r="O145" i="31"/>
  <c r="Y145" i="31" s="1"/>
  <c r="N145" i="31"/>
  <c r="X145" i="31" s="1"/>
  <c r="W144" i="31"/>
  <c r="P144" i="31"/>
  <c r="Z144" i="31" s="1"/>
  <c r="O144" i="31"/>
  <c r="Y144" i="31" s="1"/>
  <c r="N144" i="31"/>
  <c r="X144" i="31" s="1"/>
  <c r="W143" i="31"/>
  <c r="P143" i="31"/>
  <c r="Z143" i="31" s="1"/>
  <c r="O143" i="31"/>
  <c r="Y143" i="31" s="1"/>
  <c r="N143" i="31"/>
  <c r="X143" i="31" s="1"/>
  <c r="W141" i="31"/>
  <c r="P141" i="31"/>
  <c r="Z141" i="31" s="1"/>
  <c r="O141" i="31"/>
  <c r="Y141" i="31" s="1"/>
  <c r="N141" i="31"/>
  <c r="W140" i="31"/>
  <c r="P140" i="31"/>
  <c r="Z140" i="31" s="1"/>
  <c r="O140" i="31"/>
  <c r="Y140" i="31" s="1"/>
  <c r="N140" i="31"/>
  <c r="X140" i="31" s="1"/>
  <c r="W139" i="31"/>
  <c r="P139" i="31"/>
  <c r="Z139" i="31" s="1"/>
  <c r="O139" i="31"/>
  <c r="Y139" i="31" s="1"/>
  <c r="N139" i="31"/>
  <c r="X139" i="31" s="1"/>
  <c r="W138" i="31"/>
  <c r="P138" i="31"/>
  <c r="Z138" i="31" s="1"/>
  <c r="O138" i="31"/>
  <c r="Y138" i="31" s="1"/>
  <c r="N138" i="31"/>
  <c r="W137" i="31"/>
  <c r="P137" i="31"/>
  <c r="Z137" i="31" s="1"/>
  <c r="O137" i="31"/>
  <c r="Y137" i="31" s="1"/>
  <c r="N137" i="31"/>
  <c r="X137" i="31" s="1"/>
  <c r="W136" i="31"/>
  <c r="P136" i="31"/>
  <c r="Z136" i="31" s="1"/>
  <c r="O136" i="31"/>
  <c r="Y136" i="31" s="1"/>
  <c r="N136" i="31"/>
  <c r="X136" i="31" s="1"/>
  <c r="W134" i="31"/>
  <c r="P134" i="31"/>
  <c r="Z134" i="31" s="1"/>
  <c r="O134" i="31"/>
  <c r="Y134" i="31" s="1"/>
  <c r="N134" i="31"/>
  <c r="X134" i="31" s="1"/>
  <c r="W133" i="31"/>
  <c r="P133" i="31"/>
  <c r="Z133" i="31" s="1"/>
  <c r="O133" i="31"/>
  <c r="Y133" i="31" s="1"/>
  <c r="N133" i="31"/>
  <c r="W132" i="31"/>
  <c r="P132" i="31"/>
  <c r="Z132" i="31" s="1"/>
  <c r="O132" i="31"/>
  <c r="Y132" i="31" s="1"/>
  <c r="N132" i="31"/>
  <c r="X132" i="31" s="1"/>
  <c r="W131" i="31"/>
  <c r="P131" i="31"/>
  <c r="Z131" i="31" s="1"/>
  <c r="O131" i="31"/>
  <c r="Y131" i="31" s="1"/>
  <c r="N131" i="31"/>
  <c r="X131" i="31" s="1"/>
  <c r="W130" i="31"/>
  <c r="P130" i="31"/>
  <c r="Z130" i="31" s="1"/>
  <c r="O130" i="31"/>
  <c r="Y130" i="31" s="1"/>
  <c r="N130" i="31"/>
  <c r="X130" i="31" s="1"/>
  <c r="W129" i="31"/>
  <c r="P129" i="31"/>
  <c r="Z129" i="31" s="1"/>
  <c r="O129" i="31"/>
  <c r="Y129" i="31" s="1"/>
  <c r="N129" i="31"/>
  <c r="X129" i="31" s="1"/>
  <c r="W124" i="31"/>
  <c r="P124" i="31"/>
  <c r="Z124" i="31" s="1"/>
  <c r="O124" i="31"/>
  <c r="Y124" i="31" s="1"/>
  <c r="N124" i="31"/>
  <c r="W128" i="31"/>
  <c r="P128" i="31"/>
  <c r="Z128" i="31" s="1"/>
  <c r="O128" i="31"/>
  <c r="Y128" i="31" s="1"/>
  <c r="N128" i="31"/>
  <c r="W127" i="31"/>
  <c r="P127" i="31"/>
  <c r="Z127" i="31" s="1"/>
  <c r="O127" i="31"/>
  <c r="Y127" i="31" s="1"/>
  <c r="N127" i="31"/>
  <c r="W126" i="31"/>
  <c r="P126" i="31"/>
  <c r="Z126" i="31" s="1"/>
  <c r="O126" i="31"/>
  <c r="Y126" i="31" s="1"/>
  <c r="N126" i="31"/>
  <c r="W125" i="31"/>
  <c r="P125" i="31"/>
  <c r="Z125" i="31" s="1"/>
  <c r="O125" i="31"/>
  <c r="Y125" i="31" s="1"/>
  <c r="N125" i="31"/>
  <c r="X125" i="31" s="1"/>
  <c r="W123" i="31"/>
  <c r="P123" i="31"/>
  <c r="Z123" i="31" s="1"/>
  <c r="O123" i="31"/>
  <c r="Y123" i="31" s="1"/>
  <c r="N123" i="31"/>
  <c r="W122" i="31"/>
  <c r="P122" i="31"/>
  <c r="Z122" i="31" s="1"/>
  <c r="O122" i="31"/>
  <c r="Y122" i="31" s="1"/>
  <c r="N122" i="31"/>
  <c r="X122" i="31" s="1"/>
  <c r="W121" i="31"/>
  <c r="P121" i="31"/>
  <c r="Z121" i="31" s="1"/>
  <c r="O121" i="31"/>
  <c r="Y121" i="31" s="1"/>
  <c r="N121" i="31"/>
  <c r="X121" i="31" s="1"/>
  <c r="W120" i="31"/>
  <c r="P120" i="31"/>
  <c r="Z120" i="31" s="1"/>
  <c r="O120" i="31"/>
  <c r="Y120" i="31" s="1"/>
  <c r="N120" i="31"/>
  <c r="W116" i="31"/>
  <c r="P116" i="31"/>
  <c r="Z116" i="31" s="1"/>
  <c r="O116" i="31"/>
  <c r="Y116" i="31" s="1"/>
  <c r="N116" i="31"/>
  <c r="W115" i="31"/>
  <c r="P115" i="31"/>
  <c r="Z115" i="31" s="1"/>
  <c r="O115" i="31"/>
  <c r="Y115" i="31" s="1"/>
  <c r="N115" i="31"/>
  <c r="W114" i="31"/>
  <c r="P114" i="31"/>
  <c r="Z114" i="31" s="1"/>
  <c r="O114" i="31"/>
  <c r="Y114" i="31" s="1"/>
  <c r="N114" i="31"/>
  <c r="X114" i="31" s="1"/>
  <c r="W113" i="31"/>
  <c r="P113" i="31"/>
  <c r="Z113" i="31" s="1"/>
  <c r="O113" i="31"/>
  <c r="Y113" i="31" s="1"/>
  <c r="N113" i="31"/>
  <c r="X113" i="31" s="1"/>
  <c r="W108" i="31"/>
  <c r="P108" i="31"/>
  <c r="Z108" i="31" s="1"/>
  <c r="O108" i="31"/>
  <c r="Y108" i="31" s="1"/>
  <c r="N108" i="31"/>
  <c r="X108" i="31" s="1"/>
  <c r="W106" i="31"/>
  <c r="P106" i="31"/>
  <c r="Z106" i="31" s="1"/>
  <c r="O106" i="31"/>
  <c r="Y106" i="31" s="1"/>
  <c r="N106" i="31"/>
  <c r="W105" i="31"/>
  <c r="P105" i="31"/>
  <c r="Z105" i="31" s="1"/>
  <c r="O105" i="31"/>
  <c r="Y105" i="31" s="1"/>
  <c r="N105" i="31"/>
  <c r="X105" i="31" s="1"/>
  <c r="W104" i="31"/>
  <c r="P104" i="31"/>
  <c r="Z104" i="31" s="1"/>
  <c r="O104" i="31"/>
  <c r="Y104" i="31" s="1"/>
  <c r="N104" i="31"/>
  <c r="W103" i="31"/>
  <c r="P103" i="31"/>
  <c r="Z103" i="31" s="1"/>
  <c r="O103" i="31"/>
  <c r="Y103" i="31" s="1"/>
  <c r="N103" i="31"/>
  <c r="X103" i="31" s="1"/>
  <c r="W102" i="31"/>
  <c r="P102" i="31"/>
  <c r="Z102" i="31" s="1"/>
  <c r="O102" i="31"/>
  <c r="Y102" i="31" s="1"/>
  <c r="N102" i="31"/>
  <c r="X102" i="31" s="1"/>
  <c r="W101" i="31"/>
  <c r="P101" i="31"/>
  <c r="Z101" i="31" s="1"/>
  <c r="O101" i="31"/>
  <c r="Y101" i="31" s="1"/>
  <c r="N101" i="31"/>
  <c r="X101" i="31" s="1"/>
  <c r="W119" i="31"/>
  <c r="P119" i="31"/>
  <c r="Z119" i="31" s="1"/>
  <c r="O119" i="31"/>
  <c r="Y119" i="31" s="1"/>
  <c r="N119" i="31"/>
  <c r="X119" i="31" s="1"/>
  <c r="W117" i="31"/>
  <c r="P117" i="31"/>
  <c r="Z117" i="31" s="1"/>
  <c r="O117" i="31"/>
  <c r="Y117" i="31" s="1"/>
  <c r="N117" i="31"/>
  <c r="X117" i="31" s="1"/>
  <c r="W112" i="31"/>
  <c r="P112" i="31"/>
  <c r="Z112" i="31" s="1"/>
  <c r="O112" i="31"/>
  <c r="Y112" i="31" s="1"/>
  <c r="N112" i="31"/>
  <c r="W111" i="31"/>
  <c r="P111" i="31"/>
  <c r="Z111" i="31" s="1"/>
  <c r="O111" i="31"/>
  <c r="Y111" i="31" s="1"/>
  <c r="N111" i="31"/>
  <c r="W110" i="31"/>
  <c r="P110" i="31"/>
  <c r="Z110" i="31" s="1"/>
  <c r="O110" i="31"/>
  <c r="Y110" i="31" s="1"/>
  <c r="N110" i="31"/>
  <c r="X110" i="31" s="1"/>
  <c r="W109" i="31"/>
  <c r="P109" i="31"/>
  <c r="Z109" i="31" s="1"/>
  <c r="O109" i="31"/>
  <c r="Y109" i="31" s="1"/>
  <c r="N109" i="31"/>
  <c r="X109" i="31" s="1"/>
  <c r="W100" i="31"/>
  <c r="P100" i="31"/>
  <c r="Z100" i="31" s="1"/>
  <c r="O100" i="31"/>
  <c r="Y100" i="31" s="1"/>
  <c r="N100" i="31"/>
  <c r="X100" i="31" s="1"/>
  <c r="W99" i="31"/>
  <c r="P99" i="31"/>
  <c r="Z99" i="31" s="1"/>
  <c r="O99" i="31"/>
  <c r="Y99" i="31" s="1"/>
  <c r="N99" i="31"/>
  <c r="X99" i="31" s="1"/>
  <c r="W98" i="31"/>
  <c r="P98" i="31"/>
  <c r="Z98" i="31" s="1"/>
  <c r="O98" i="31"/>
  <c r="Y98" i="31" s="1"/>
  <c r="N98" i="31"/>
  <c r="W97" i="31"/>
  <c r="P97" i="31"/>
  <c r="Z97" i="31" s="1"/>
  <c r="O97" i="31"/>
  <c r="Y97" i="31" s="1"/>
  <c r="N97" i="31"/>
  <c r="W96" i="31"/>
  <c r="P96" i="31"/>
  <c r="Z96" i="31" s="1"/>
  <c r="O96" i="31"/>
  <c r="Y96" i="31" s="1"/>
  <c r="N96" i="31"/>
  <c r="X96" i="31" s="1"/>
  <c r="W95" i="31"/>
  <c r="P95" i="31"/>
  <c r="Z95" i="31" s="1"/>
  <c r="O95" i="31"/>
  <c r="Y95" i="31" s="1"/>
  <c r="N95" i="31"/>
  <c r="X95" i="31" s="1"/>
  <c r="W94" i="31"/>
  <c r="P94" i="31"/>
  <c r="Z94" i="31" s="1"/>
  <c r="O94" i="31"/>
  <c r="Y94" i="31" s="1"/>
  <c r="N94" i="31"/>
  <c r="X94" i="31" s="1"/>
  <c r="W93" i="31"/>
  <c r="P93" i="31"/>
  <c r="Z93" i="31" s="1"/>
  <c r="O93" i="31"/>
  <c r="Y93" i="31" s="1"/>
  <c r="N93" i="31"/>
  <c r="X93" i="31" s="1"/>
  <c r="W92" i="31"/>
  <c r="P92" i="31"/>
  <c r="Z92" i="31" s="1"/>
  <c r="O92" i="31"/>
  <c r="Y92" i="31" s="1"/>
  <c r="N92" i="31"/>
  <c r="X92" i="31" s="1"/>
  <c r="W91" i="31"/>
  <c r="P91" i="31"/>
  <c r="Z91" i="31" s="1"/>
  <c r="O91" i="31"/>
  <c r="Y91" i="31" s="1"/>
  <c r="N91" i="31"/>
  <c r="X91" i="31" s="1"/>
  <c r="W90" i="31"/>
  <c r="P90" i="31"/>
  <c r="Z90" i="31" s="1"/>
  <c r="O90" i="31"/>
  <c r="Y90" i="31" s="1"/>
  <c r="N90" i="31"/>
  <c r="W88" i="31"/>
  <c r="P88" i="31"/>
  <c r="Z88" i="31" s="1"/>
  <c r="O88" i="31"/>
  <c r="Y88" i="31" s="1"/>
  <c r="N88" i="31"/>
  <c r="X88" i="31" s="1"/>
  <c r="W89" i="31"/>
  <c r="P89" i="31"/>
  <c r="Z89" i="31" s="1"/>
  <c r="O89" i="31"/>
  <c r="Y89" i="31" s="1"/>
  <c r="N89" i="31"/>
  <c r="W87" i="31"/>
  <c r="P87" i="31"/>
  <c r="Z87" i="31" s="1"/>
  <c r="O87" i="31"/>
  <c r="Y87" i="31" s="1"/>
  <c r="N87" i="31"/>
  <c r="W86" i="31"/>
  <c r="P86" i="31"/>
  <c r="Z86" i="31" s="1"/>
  <c r="O86" i="31"/>
  <c r="Y86" i="31" s="1"/>
  <c r="N86" i="31"/>
  <c r="X86" i="31" s="1"/>
  <c r="W85" i="31"/>
  <c r="P85" i="31"/>
  <c r="Z85" i="31" s="1"/>
  <c r="O85" i="31"/>
  <c r="Y85" i="31" s="1"/>
  <c r="N85" i="31"/>
  <c r="X85" i="31" s="1"/>
  <c r="W84" i="31"/>
  <c r="P84" i="31"/>
  <c r="Z84" i="31" s="1"/>
  <c r="O84" i="31"/>
  <c r="Y84" i="31" s="1"/>
  <c r="N84" i="31"/>
  <c r="W83" i="31"/>
  <c r="P83" i="31"/>
  <c r="Z83" i="31" s="1"/>
  <c r="O83" i="31"/>
  <c r="Y83" i="31" s="1"/>
  <c r="N83" i="31"/>
  <c r="W82" i="31"/>
  <c r="P82" i="31"/>
  <c r="Z82" i="31" s="1"/>
  <c r="O82" i="31"/>
  <c r="Y82" i="31" s="1"/>
  <c r="N82" i="31"/>
  <c r="W81" i="31"/>
  <c r="P81" i="31"/>
  <c r="Z81" i="31" s="1"/>
  <c r="O81" i="31"/>
  <c r="Y81" i="31" s="1"/>
  <c r="N81" i="31"/>
  <c r="X81" i="31" s="1"/>
  <c r="W80" i="31"/>
  <c r="P80" i="31"/>
  <c r="Z80" i="31" s="1"/>
  <c r="O80" i="31"/>
  <c r="Y80" i="31" s="1"/>
  <c r="N80" i="31"/>
  <c r="X80" i="31" s="1"/>
  <c r="W79" i="31"/>
  <c r="P79" i="31"/>
  <c r="Z79" i="31" s="1"/>
  <c r="O79" i="31"/>
  <c r="Y79" i="31" s="1"/>
  <c r="N79" i="31"/>
  <c r="X79" i="31" s="1"/>
  <c r="W78" i="31"/>
  <c r="P78" i="31"/>
  <c r="Z78" i="31" s="1"/>
  <c r="O78" i="31"/>
  <c r="Y78" i="31" s="1"/>
  <c r="N78" i="31"/>
  <c r="X78" i="31" s="1"/>
  <c r="W77" i="31"/>
  <c r="P77" i="31"/>
  <c r="Z77" i="31" s="1"/>
  <c r="O77" i="31"/>
  <c r="Y77" i="31" s="1"/>
  <c r="N77" i="31"/>
  <c r="W76" i="31"/>
  <c r="P76" i="31"/>
  <c r="Z76" i="31" s="1"/>
  <c r="O76" i="31"/>
  <c r="Y76" i="31" s="1"/>
  <c r="N76" i="31"/>
  <c r="X76" i="31" s="1"/>
  <c r="W75" i="31"/>
  <c r="P75" i="31"/>
  <c r="Z75" i="31" s="1"/>
  <c r="O75" i="31"/>
  <c r="Y75" i="31" s="1"/>
  <c r="N75" i="31"/>
  <c r="X75" i="31" s="1"/>
  <c r="W74" i="31"/>
  <c r="P74" i="31"/>
  <c r="Z74" i="31" s="1"/>
  <c r="O74" i="31"/>
  <c r="Y74" i="31" s="1"/>
  <c r="N74" i="31"/>
  <c r="X74" i="31" s="1"/>
  <c r="W73" i="31"/>
  <c r="P73" i="31"/>
  <c r="Z73" i="31" s="1"/>
  <c r="O73" i="31"/>
  <c r="Y73" i="31" s="1"/>
  <c r="N73" i="31"/>
  <c r="X73" i="31" s="1"/>
  <c r="W72" i="31"/>
  <c r="P72" i="31"/>
  <c r="Z72" i="31" s="1"/>
  <c r="O72" i="31"/>
  <c r="Y72" i="31" s="1"/>
  <c r="N72" i="31"/>
  <c r="W71" i="31"/>
  <c r="P71" i="31"/>
  <c r="Z71" i="31" s="1"/>
  <c r="O71" i="31"/>
  <c r="Y71" i="31" s="1"/>
  <c r="N71" i="31"/>
  <c r="X71" i="31" s="1"/>
  <c r="W70" i="31"/>
  <c r="P70" i="31"/>
  <c r="Z70" i="31" s="1"/>
  <c r="O70" i="31"/>
  <c r="Y70" i="31" s="1"/>
  <c r="N70" i="31"/>
  <c r="W69" i="31"/>
  <c r="P69" i="31"/>
  <c r="Z69" i="31" s="1"/>
  <c r="O69" i="31"/>
  <c r="Y69" i="31" s="1"/>
  <c r="N69" i="31"/>
  <c r="X69" i="31" s="1"/>
  <c r="W68" i="31"/>
  <c r="P68" i="31"/>
  <c r="Z68" i="31" s="1"/>
  <c r="O68" i="31"/>
  <c r="Y68" i="31" s="1"/>
  <c r="N68" i="31"/>
  <c r="X68" i="31" s="1"/>
  <c r="W67" i="31"/>
  <c r="P67" i="31"/>
  <c r="Z67" i="31" s="1"/>
  <c r="O67" i="31"/>
  <c r="Y67" i="31" s="1"/>
  <c r="N67" i="31"/>
  <c r="W66" i="31"/>
  <c r="P66" i="31"/>
  <c r="Z66" i="31" s="1"/>
  <c r="O66" i="31"/>
  <c r="Y66" i="31" s="1"/>
  <c r="N66" i="31"/>
  <c r="X66" i="31" s="1"/>
  <c r="W65" i="31"/>
  <c r="P65" i="31"/>
  <c r="Z65" i="31" s="1"/>
  <c r="O65" i="31"/>
  <c r="Y65" i="31" s="1"/>
  <c r="N65" i="31"/>
  <c r="X65" i="31" s="1"/>
  <c r="W64" i="31"/>
  <c r="P64" i="31"/>
  <c r="Z64" i="31" s="1"/>
  <c r="O64" i="31"/>
  <c r="Y64" i="31" s="1"/>
  <c r="N64" i="31"/>
  <c r="W63" i="31"/>
  <c r="P63" i="31"/>
  <c r="Z63" i="31" s="1"/>
  <c r="O63" i="31"/>
  <c r="Y63" i="31" s="1"/>
  <c r="N63" i="31"/>
  <c r="X63" i="31" s="1"/>
  <c r="W62" i="31"/>
  <c r="P62" i="31"/>
  <c r="Z62" i="31" s="1"/>
  <c r="O62" i="31"/>
  <c r="Y62" i="31" s="1"/>
  <c r="N62" i="31"/>
  <c r="X62" i="31" s="1"/>
  <c r="W61" i="31"/>
  <c r="P61" i="31"/>
  <c r="Z61" i="31" s="1"/>
  <c r="O61" i="31"/>
  <c r="Y61" i="31" s="1"/>
  <c r="N61" i="31"/>
  <c r="X61" i="31" s="1"/>
  <c r="W60" i="31"/>
  <c r="P60" i="31"/>
  <c r="Z60" i="31" s="1"/>
  <c r="O60" i="31"/>
  <c r="Y60" i="31" s="1"/>
  <c r="N60" i="31"/>
  <c r="W59" i="31"/>
  <c r="P59" i="31"/>
  <c r="Z59" i="31" s="1"/>
  <c r="O59" i="31"/>
  <c r="Y59" i="31" s="1"/>
  <c r="N59" i="31"/>
  <c r="X59" i="31" s="1"/>
  <c r="W58" i="31"/>
  <c r="P58" i="31"/>
  <c r="Z58" i="31" s="1"/>
  <c r="O58" i="31"/>
  <c r="Y58" i="31" s="1"/>
  <c r="N58" i="31"/>
  <c r="X58" i="31" s="1"/>
  <c r="W57" i="31"/>
  <c r="P57" i="31"/>
  <c r="Z57" i="31" s="1"/>
  <c r="O57" i="31"/>
  <c r="Y57" i="31" s="1"/>
  <c r="N57" i="31"/>
  <c r="X57" i="31" s="1"/>
  <c r="W56" i="31"/>
  <c r="P56" i="31"/>
  <c r="Z56" i="31" s="1"/>
  <c r="O56" i="31"/>
  <c r="Y56" i="31" s="1"/>
  <c r="N56" i="31"/>
  <c r="W55" i="31"/>
  <c r="P55" i="31"/>
  <c r="Z55" i="31" s="1"/>
  <c r="O55" i="31"/>
  <c r="Y55" i="31" s="1"/>
  <c r="N55" i="31"/>
  <c r="X55" i="31" s="1"/>
  <c r="W54" i="31"/>
  <c r="P54" i="31"/>
  <c r="Z54" i="31" s="1"/>
  <c r="O54" i="31"/>
  <c r="Y54" i="31" s="1"/>
  <c r="N54" i="31"/>
  <c r="X54" i="31" s="1"/>
  <c r="W53" i="31"/>
  <c r="P53" i="31"/>
  <c r="Z53" i="31" s="1"/>
  <c r="O53" i="31"/>
  <c r="Y53" i="31" s="1"/>
  <c r="N53" i="31"/>
  <c r="X53" i="31" s="1"/>
  <c r="W52" i="31"/>
  <c r="P52" i="31"/>
  <c r="Z52" i="31" s="1"/>
  <c r="O52" i="31"/>
  <c r="Y52" i="31" s="1"/>
  <c r="N52" i="31"/>
  <c r="W51" i="31"/>
  <c r="P51" i="31"/>
  <c r="Z51" i="31" s="1"/>
  <c r="O51" i="31"/>
  <c r="Y51" i="31" s="1"/>
  <c r="N51" i="31"/>
  <c r="W50" i="31"/>
  <c r="P50" i="31"/>
  <c r="Z50" i="31" s="1"/>
  <c r="O50" i="31"/>
  <c r="Y50" i="31" s="1"/>
  <c r="N50" i="31"/>
  <c r="W49" i="31"/>
  <c r="P49" i="31"/>
  <c r="Z49" i="31" s="1"/>
  <c r="O49" i="31"/>
  <c r="Y49" i="31" s="1"/>
  <c r="N49" i="31"/>
  <c r="W48" i="31"/>
  <c r="P48" i="31"/>
  <c r="Z48" i="31" s="1"/>
  <c r="O48" i="31"/>
  <c r="Y48" i="31" s="1"/>
  <c r="N48" i="31"/>
  <c r="W47" i="31"/>
  <c r="P47" i="31"/>
  <c r="Z47" i="31" s="1"/>
  <c r="O47" i="31"/>
  <c r="Y47" i="31" s="1"/>
  <c r="N47" i="31"/>
  <c r="X47" i="31" s="1"/>
  <c r="W46" i="31"/>
  <c r="P46" i="31"/>
  <c r="Z46" i="31" s="1"/>
  <c r="O46" i="31"/>
  <c r="Y46" i="31" s="1"/>
  <c r="N46" i="31"/>
  <c r="X46" i="31" s="1"/>
  <c r="W45" i="31"/>
  <c r="P45" i="31"/>
  <c r="Z45" i="31" s="1"/>
  <c r="O45" i="31"/>
  <c r="Y45" i="31" s="1"/>
  <c r="N45" i="31"/>
  <c r="X45" i="31" s="1"/>
  <c r="W44" i="31"/>
  <c r="P44" i="31"/>
  <c r="Z44" i="31" s="1"/>
  <c r="O44" i="31"/>
  <c r="Y44" i="31" s="1"/>
  <c r="N44" i="31"/>
  <c r="X44" i="31" s="1"/>
  <c r="W43" i="31"/>
  <c r="P43" i="31"/>
  <c r="Z43" i="31" s="1"/>
  <c r="O43" i="31"/>
  <c r="Y43" i="31" s="1"/>
  <c r="N43" i="31"/>
  <c r="W42" i="31"/>
  <c r="P42" i="31"/>
  <c r="Z42" i="31" s="1"/>
  <c r="O42" i="31"/>
  <c r="Y42" i="31" s="1"/>
  <c r="N42" i="31"/>
  <c r="X42" i="31" s="1"/>
  <c r="W41" i="31"/>
  <c r="P41" i="31"/>
  <c r="Z41" i="31" s="1"/>
  <c r="O41" i="31"/>
  <c r="Y41" i="31" s="1"/>
  <c r="N41" i="31"/>
  <c r="W40" i="31"/>
  <c r="P40" i="31"/>
  <c r="Z40" i="31" s="1"/>
  <c r="O40" i="31"/>
  <c r="Y40" i="31" s="1"/>
  <c r="N40" i="31"/>
  <c r="X40" i="31" s="1"/>
  <c r="W39" i="31"/>
  <c r="P39" i="31"/>
  <c r="Z39" i="31" s="1"/>
  <c r="O39" i="31"/>
  <c r="Y39" i="31" s="1"/>
  <c r="N39" i="31"/>
  <c r="X39" i="31" s="1"/>
  <c r="W38" i="31"/>
  <c r="P38" i="31"/>
  <c r="Z38" i="31" s="1"/>
  <c r="O38" i="31"/>
  <c r="Y38" i="31" s="1"/>
  <c r="N38" i="31"/>
  <c r="W37" i="31"/>
  <c r="P37" i="31"/>
  <c r="Z37" i="31" s="1"/>
  <c r="O37" i="31"/>
  <c r="Y37" i="31" s="1"/>
  <c r="N37" i="31"/>
  <c r="W36" i="31"/>
  <c r="P36" i="31"/>
  <c r="Z36" i="31" s="1"/>
  <c r="O36" i="31"/>
  <c r="Y36" i="31" s="1"/>
  <c r="N36" i="31"/>
  <c r="W35" i="31"/>
  <c r="P35" i="31"/>
  <c r="Z35" i="31" s="1"/>
  <c r="O35" i="31"/>
  <c r="Y35" i="31" s="1"/>
  <c r="N35" i="31"/>
  <c r="W33" i="31"/>
  <c r="P33" i="31"/>
  <c r="Z33" i="31" s="1"/>
  <c r="O33" i="31"/>
  <c r="Y33" i="31" s="1"/>
  <c r="N33" i="31"/>
  <c r="W32" i="31"/>
  <c r="P32" i="31"/>
  <c r="Z32" i="31" s="1"/>
  <c r="O32" i="31"/>
  <c r="Y32" i="31" s="1"/>
  <c r="N32" i="31"/>
  <c r="W31" i="31"/>
  <c r="P31" i="31"/>
  <c r="Z31" i="31" s="1"/>
  <c r="O31" i="31"/>
  <c r="Y31" i="31" s="1"/>
  <c r="N31" i="31"/>
  <c r="X31" i="31" s="1"/>
  <c r="Y30" i="31"/>
  <c r="W30" i="31"/>
  <c r="P30" i="31"/>
  <c r="Z30" i="31" s="1"/>
  <c r="N30" i="31"/>
  <c r="W29" i="31"/>
  <c r="P29" i="31"/>
  <c r="Z29" i="31" s="1"/>
  <c r="O29" i="31"/>
  <c r="Y29" i="31" s="1"/>
  <c r="N29" i="31"/>
  <c r="X29" i="31" s="1"/>
  <c r="W28" i="31"/>
  <c r="P28" i="31"/>
  <c r="Z28" i="31" s="1"/>
  <c r="O28" i="31"/>
  <c r="Y28" i="31" s="1"/>
  <c r="N28" i="31"/>
  <c r="X28" i="31" s="1"/>
  <c r="W27" i="31"/>
  <c r="P27" i="31"/>
  <c r="Z27" i="31" s="1"/>
  <c r="O27" i="31"/>
  <c r="Y27" i="31" s="1"/>
  <c r="N27" i="31"/>
  <c r="W26" i="31"/>
  <c r="P26" i="31"/>
  <c r="Z26" i="31" s="1"/>
  <c r="O26" i="31"/>
  <c r="Y26" i="31" s="1"/>
  <c r="N26" i="31"/>
  <c r="W25" i="31"/>
  <c r="P25" i="31"/>
  <c r="Z25" i="31" s="1"/>
  <c r="O25" i="31"/>
  <c r="Y25" i="31" s="1"/>
  <c r="N25" i="31"/>
  <c r="W24" i="31"/>
  <c r="P24" i="31"/>
  <c r="Z24" i="31" s="1"/>
  <c r="O24" i="31"/>
  <c r="Y24" i="31" s="1"/>
  <c r="N24" i="31"/>
  <c r="W107" i="31"/>
  <c r="P107" i="31"/>
  <c r="Z107" i="31" s="1"/>
  <c r="O107" i="31"/>
  <c r="Y107" i="31" s="1"/>
  <c r="N107" i="31"/>
  <c r="X107" i="31" s="1"/>
  <c r="W23" i="31"/>
  <c r="P23" i="31"/>
  <c r="Z23" i="31" s="1"/>
  <c r="O23" i="31"/>
  <c r="Y23" i="31" s="1"/>
  <c r="N23" i="31"/>
  <c r="X23" i="31" s="1"/>
  <c r="W22" i="31"/>
  <c r="P22" i="31"/>
  <c r="Z22" i="31" s="1"/>
  <c r="O22" i="31"/>
  <c r="Y22" i="31" s="1"/>
  <c r="N22" i="31"/>
  <c r="W21" i="31"/>
  <c r="P21" i="31"/>
  <c r="Z21" i="31" s="1"/>
  <c r="O21" i="31"/>
  <c r="Y21" i="31" s="1"/>
  <c r="N21" i="31"/>
  <c r="X21" i="31" s="1"/>
  <c r="W20" i="31"/>
  <c r="P20" i="31"/>
  <c r="Z20" i="31" s="1"/>
  <c r="O20" i="31"/>
  <c r="Y20" i="31" s="1"/>
  <c r="N20" i="31"/>
  <c r="X20" i="31" s="1"/>
  <c r="W19" i="31"/>
  <c r="P19" i="31"/>
  <c r="Z19" i="31" s="1"/>
  <c r="O19" i="31"/>
  <c r="Y19" i="31" s="1"/>
  <c r="N19" i="31"/>
  <c r="X19" i="31" s="1"/>
  <c r="W18" i="31"/>
  <c r="P18" i="31"/>
  <c r="Z18" i="31" s="1"/>
  <c r="O18" i="31"/>
  <c r="Y18" i="31" s="1"/>
  <c r="N18" i="31"/>
  <c r="P17" i="31"/>
  <c r="Z17" i="31" s="1"/>
  <c r="O17" i="31"/>
  <c r="Y17" i="31" s="1"/>
  <c r="N17" i="31"/>
  <c r="X17" i="31" s="1"/>
  <c r="W16" i="31"/>
  <c r="P16" i="31"/>
  <c r="Z16" i="31" s="1"/>
  <c r="O16" i="31"/>
  <c r="Y16" i="31" s="1"/>
  <c r="N16" i="31"/>
  <c r="X16" i="31" s="1"/>
  <c r="W15" i="31"/>
  <c r="P15" i="31"/>
  <c r="Z15" i="31" s="1"/>
  <c r="O15" i="31"/>
  <c r="Y15" i="31" s="1"/>
  <c r="N15" i="31"/>
  <c r="X15" i="31" s="1"/>
  <c r="W14" i="31"/>
  <c r="P14" i="31"/>
  <c r="Z14" i="31" s="1"/>
  <c r="O14" i="31"/>
  <c r="Y14" i="31" s="1"/>
  <c r="N14" i="31"/>
  <c r="X14" i="31" s="1"/>
  <c r="P13" i="31"/>
  <c r="Z13" i="31" s="1"/>
  <c r="O13" i="31"/>
  <c r="N13" i="31"/>
  <c r="X13" i="31" s="1"/>
  <c r="W12" i="31"/>
  <c r="P12" i="31"/>
  <c r="Z12" i="31" s="1"/>
  <c r="O12" i="31"/>
  <c r="Y12" i="31" s="1"/>
  <c r="N12" i="31"/>
  <c r="W11" i="31"/>
  <c r="P11" i="31"/>
  <c r="Z11" i="31" s="1"/>
  <c r="O11" i="31"/>
  <c r="Y11" i="31" s="1"/>
  <c r="N11" i="31"/>
  <c r="X11" i="31" s="1"/>
  <c r="W10" i="31"/>
  <c r="P10" i="31"/>
  <c r="Z10" i="31" s="1"/>
  <c r="O10" i="31"/>
  <c r="Y10" i="31" s="1"/>
  <c r="N10" i="31"/>
  <c r="X10" i="31" s="1"/>
  <c r="W9" i="31"/>
  <c r="P9" i="31"/>
  <c r="Z9" i="31" s="1"/>
  <c r="O9" i="31"/>
  <c r="Y9" i="31" s="1"/>
  <c r="N9" i="31"/>
  <c r="X9" i="31" s="1"/>
  <c r="W8" i="31"/>
  <c r="P8" i="31"/>
  <c r="Z8" i="31" s="1"/>
  <c r="O8" i="31"/>
  <c r="Y8" i="31" s="1"/>
  <c r="N8" i="31"/>
  <c r="W7" i="31"/>
  <c r="P7" i="31"/>
  <c r="Z7" i="31" s="1"/>
  <c r="O7" i="31"/>
  <c r="Y7" i="31" s="1"/>
  <c r="N7" i="31"/>
  <c r="M3" i="31"/>
  <c r="N2" i="31"/>
  <c r="M3" i="29"/>
  <c r="N2" i="29"/>
  <c r="W28" i="29"/>
  <c r="P28" i="29"/>
  <c r="Z28" i="29" s="1"/>
  <c r="O28" i="29"/>
  <c r="Y28" i="29" s="1"/>
  <c r="N28" i="29"/>
  <c r="X28" i="29" s="1"/>
  <c r="G33" i="28"/>
  <c r="H33" i="28"/>
  <c r="I33" i="28"/>
  <c r="J33" i="28"/>
  <c r="K33" i="28"/>
  <c r="AA33" i="28"/>
  <c r="AB33" i="28"/>
  <c r="AC33" i="28"/>
  <c r="AD33" i="28"/>
  <c r="AE33" i="28"/>
  <c r="W33" i="28"/>
  <c r="P33" i="28"/>
  <c r="Z33" i="28" s="1"/>
  <c r="O33" i="28"/>
  <c r="Y33" i="28" s="1"/>
  <c r="N33" i="28"/>
  <c r="X33" i="28" s="1"/>
  <c r="Q188" i="33" a="1"/>
  <c r="Q188" i="33" l="1"/>
  <c r="X70" i="33"/>
  <c r="X7" i="33"/>
  <c r="X22" i="33"/>
  <c r="X49" i="33"/>
  <c r="X40" i="33"/>
  <c r="X14" i="33"/>
  <c r="X61" i="33"/>
  <c r="X10" i="33"/>
  <c r="X77" i="33"/>
  <c r="X19" i="33"/>
  <c r="X38" i="33"/>
  <c r="X51" i="33"/>
  <c r="X41" i="33"/>
  <c r="X62" i="33"/>
  <c r="X105" i="33"/>
  <c r="X117" i="33"/>
  <c r="X56" i="33"/>
  <c r="X12" i="33"/>
  <c r="X25" i="33"/>
  <c r="X37" i="33"/>
  <c r="X72" i="33"/>
  <c r="X32" i="33"/>
  <c r="X58" i="33"/>
  <c r="X71" i="33"/>
  <c r="X102" i="33"/>
  <c r="X84" i="33"/>
  <c r="X82" i="33"/>
  <c r="X91" i="33"/>
  <c r="X99" i="33"/>
  <c r="X59" i="33"/>
  <c r="X78" i="33"/>
  <c r="X109" i="33"/>
  <c r="X100" i="33"/>
  <c r="X125" i="33"/>
  <c r="X124" i="33"/>
  <c r="X136" i="33"/>
  <c r="X143" i="33"/>
  <c r="X60" i="33"/>
  <c r="X113" i="33"/>
  <c r="X128" i="33"/>
  <c r="X85" i="33"/>
  <c r="X83" i="33"/>
  <c r="X127" i="33"/>
  <c r="X141" i="33"/>
  <c r="X95" i="33"/>
  <c r="X103" i="33"/>
  <c r="X126" i="33"/>
  <c r="X140" i="33"/>
  <c r="X101" i="33"/>
  <c r="X123" i="33"/>
  <c r="X138" i="33"/>
  <c r="X35" i="31"/>
  <c r="X24" i="31"/>
  <c r="X43" i="31"/>
  <c r="X56" i="31"/>
  <c r="X72" i="31"/>
  <c r="X12" i="31"/>
  <c r="X33" i="31"/>
  <c r="X83" i="31"/>
  <c r="X120" i="31"/>
  <c r="X32" i="31"/>
  <c r="X50" i="31"/>
  <c r="X41" i="31"/>
  <c r="X22" i="31"/>
  <c r="X25" i="31"/>
  <c r="X38" i="31"/>
  <c r="X133" i="31"/>
  <c r="X18" i="31"/>
  <c r="X37" i="31"/>
  <c r="X30" i="31"/>
  <c r="X7" i="31"/>
  <c r="X27" i="31"/>
  <c r="X138" i="31"/>
  <c r="X36" i="31"/>
  <c r="X67" i="31"/>
  <c r="X104" i="31"/>
  <c r="X51" i="31"/>
  <c r="X141" i="31"/>
  <c r="X77" i="31"/>
  <c r="X87" i="31"/>
  <c r="X90" i="31"/>
  <c r="X123" i="31"/>
  <c r="X8" i="31"/>
  <c r="X84" i="31"/>
  <c r="X82" i="31"/>
  <c r="X89" i="31"/>
  <c r="X124" i="31"/>
  <c r="X26" i="31"/>
  <c r="X60" i="31"/>
  <c r="X126" i="31"/>
  <c r="X128" i="31"/>
  <c r="X98" i="31"/>
  <c r="X111" i="31"/>
  <c r="X48" i="31"/>
  <c r="X52" i="31"/>
  <c r="X70" i="31"/>
  <c r="X49" i="31"/>
  <c r="X64" i="31"/>
  <c r="X106" i="31"/>
  <c r="X97" i="31"/>
  <c r="X116" i="31"/>
  <c r="X112" i="31"/>
  <c r="X127" i="31"/>
  <c r="X146" i="31"/>
  <c r="X115" i="31"/>
  <c r="Q189" i="36" a="1"/>
  <c r="Q189" i="36" l="1"/>
  <c r="B189" i="36" s="1"/>
  <c r="B188" i="33"/>
  <c r="Q175" i="28" l="1"/>
  <c r="W46" i="29" l="1"/>
  <c r="W96" i="29"/>
  <c r="N96" i="29"/>
  <c r="X96" i="29" s="1"/>
  <c r="O96" i="29"/>
  <c r="Y96" i="29" s="1"/>
  <c r="P96" i="29"/>
  <c r="Z96" i="29" s="1"/>
  <c r="AA101" i="28"/>
  <c r="AB101" i="28"/>
  <c r="AC101" i="28"/>
  <c r="AD101" i="28"/>
  <c r="AE101" i="28"/>
  <c r="W101" i="28"/>
  <c r="G101" i="28"/>
  <c r="H101" i="28"/>
  <c r="I101" i="28"/>
  <c r="J101" i="28"/>
  <c r="K101" i="28"/>
  <c r="N101" i="28"/>
  <c r="X101" i="28" s="1"/>
  <c r="O101" i="28"/>
  <c r="Y101" i="28" s="1"/>
  <c r="P101" i="28"/>
  <c r="Z101" i="28" s="1"/>
  <c r="Z185" i="29" l="1"/>
  <c r="X185" i="29"/>
  <c r="W185" i="29"/>
  <c r="Z182" i="29"/>
  <c r="X182" i="29"/>
  <c r="W182" i="29"/>
  <c r="Z181" i="29"/>
  <c r="X181" i="29"/>
  <c r="W181" i="29"/>
  <c r="Z179" i="29"/>
  <c r="X179" i="29"/>
  <c r="W179" i="29"/>
  <c r="Z175" i="29"/>
  <c r="X175" i="29"/>
  <c r="W175" i="29"/>
  <c r="Z169" i="29"/>
  <c r="X169" i="29"/>
  <c r="W169" i="29"/>
  <c r="Z168" i="29"/>
  <c r="X168" i="29"/>
  <c r="W168" i="29"/>
  <c r="Z167" i="29"/>
  <c r="X167" i="29"/>
  <c r="W167" i="29"/>
  <c r="Z166" i="29"/>
  <c r="X166" i="29"/>
  <c r="W166" i="29"/>
  <c r="X162" i="29"/>
  <c r="W162" i="29"/>
  <c r="X161" i="29"/>
  <c r="W161" i="29"/>
  <c r="X160" i="29"/>
  <c r="W160" i="29"/>
  <c r="X159" i="29"/>
  <c r="W159" i="29"/>
  <c r="X156" i="29"/>
  <c r="W156" i="29"/>
  <c r="X155" i="29"/>
  <c r="W155" i="29"/>
  <c r="X154" i="29"/>
  <c r="W154" i="29"/>
  <c r="X153" i="29"/>
  <c r="W153" i="29"/>
  <c r="X152" i="29"/>
  <c r="W148" i="29"/>
  <c r="P148" i="29"/>
  <c r="Z148" i="29" s="1"/>
  <c r="O148" i="29"/>
  <c r="Y148" i="29" s="1"/>
  <c r="N148" i="29"/>
  <c r="X148" i="29" s="1"/>
  <c r="W147" i="29"/>
  <c r="P147" i="29"/>
  <c r="Z147" i="29" s="1"/>
  <c r="O147" i="29"/>
  <c r="Y147" i="29" s="1"/>
  <c r="N147" i="29"/>
  <c r="W146" i="29"/>
  <c r="P146" i="29"/>
  <c r="Z146" i="29" s="1"/>
  <c r="O146" i="29"/>
  <c r="Y146" i="29" s="1"/>
  <c r="N146" i="29"/>
  <c r="X146" i="29" s="1"/>
  <c r="W145" i="29"/>
  <c r="P145" i="29"/>
  <c r="Z145" i="29" s="1"/>
  <c r="O145" i="29"/>
  <c r="Y145" i="29" s="1"/>
  <c r="N145" i="29"/>
  <c r="W143" i="29"/>
  <c r="P143" i="29"/>
  <c r="Z143" i="29" s="1"/>
  <c r="O143" i="29"/>
  <c r="Y143" i="29" s="1"/>
  <c r="N143" i="29"/>
  <c r="X143" i="29" s="1"/>
  <c r="W142" i="29"/>
  <c r="P142" i="29"/>
  <c r="Z142" i="29" s="1"/>
  <c r="O142" i="29"/>
  <c r="Y142" i="29" s="1"/>
  <c r="N142" i="29"/>
  <c r="X142" i="29" s="1"/>
  <c r="W141" i="29"/>
  <c r="P141" i="29"/>
  <c r="Z141" i="29" s="1"/>
  <c r="O141" i="29"/>
  <c r="Y141" i="29" s="1"/>
  <c r="N141" i="29"/>
  <c r="X141" i="29" s="1"/>
  <c r="W140" i="29"/>
  <c r="P140" i="29"/>
  <c r="Z140" i="29" s="1"/>
  <c r="O140" i="29"/>
  <c r="Y140" i="29" s="1"/>
  <c r="N140" i="29"/>
  <c r="X140" i="29" s="1"/>
  <c r="W139" i="29"/>
  <c r="P139" i="29"/>
  <c r="Z139" i="29" s="1"/>
  <c r="O139" i="29"/>
  <c r="Y139" i="29" s="1"/>
  <c r="N139" i="29"/>
  <c r="W138" i="29"/>
  <c r="P138" i="29"/>
  <c r="Z138" i="29" s="1"/>
  <c r="O138" i="29"/>
  <c r="Y138" i="29" s="1"/>
  <c r="N138" i="29"/>
  <c r="W136" i="29"/>
  <c r="P136" i="29"/>
  <c r="Z136" i="29" s="1"/>
  <c r="O136" i="29"/>
  <c r="Y136" i="29" s="1"/>
  <c r="N136" i="29"/>
  <c r="X136" i="29" s="1"/>
  <c r="W135" i="29"/>
  <c r="P135" i="29"/>
  <c r="Z135" i="29" s="1"/>
  <c r="O135" i="29"/>
  <c r="Y135" i="29" s="1"/>
  <c r="N135" i="29"/>
  <c r="X135" i="29" s="1"/>
  <c r="W134" i="29"/>
  <c r="P134" i="29"/>
  <c r="Z134" i="29" s="1"/>
  <c r="O134" i="29"/>
  <c r="Y134" i="29" s="1"/>
  <c r="N134" i="29"/>
  <c r="X134" i="29" s="1"/>
  <c r="W133" i="29"/>
  <c r="P133" i="29"/>
  <c r="Z133" i="29" s="1"/>
  <c r="O133" i="29"/>
  <c r="Y133" i="29" s="1"/>
  <c r="N133" i="29"/>
  <c r="W132" i="29"/>
  <c r="P132" i="29"/>
  <c r="Z132" i="29" s="1"/>
  <c r="O132" i="29"/>
  <c r="Y132" i="29" s="1"/>
  <c r="N132" i="29"/>
  <c r="X132" i="29" s="1"/>
  <c r="W131" i="29"/>
  <c r="P131" i="29"/>
  <c r="Z131" i="29" s="1"/>
  <c r="O131" i="29"/>
  <c r="Y131" i="29" s="1"/>
  <c r="N131" i="29"/>
  <c r="X131" i="29" s="1"/>
  <c r="W130" i="29"/>
  <c r="P130" i="29"/>
  <c r="Z130" i="29" s="1"/>
  <c r="O130" i="29"/>
  <c r="Y130" i="29" s="1"/>
  <c r="N130" i="29"/>
  <c r="W129" i="29"/>
  <c r="P129" i="29"/>
  <c r="Z129" i="29" s="1"/>
  <c r="O129" i="29"/>
  <c r="Y129" i="29" s="1"/>
  <c r="N129" i="29"/>
  <c r="W128" i="29"/>
  <c r="P128" i="29"/>
  <c r="Z128" i="29" s="1"/>
  <c r="O128" i="29"/>
  <c r="Y128" i="29" s="1"/>
  <c r="N128" i="29"/>
  <c r="X128" i="29" s="1"/>
  <c r="W127" i="29"/>
  <c r="P127" i="29"/>
  <c r="Z127" i="29" s="1"/>
  <c r="O127" i="29"/>
  <c r="Y127" i="29" s="1"/>
  <c r="N127" i="29"/>
  <c r="X127" i="29" s="1"/>
  <c r="W126" i="29"/>
  <c r="P126" i="29"/>
  <c r="Z126" i="29" s="1"/>
  <c r="O126" i="29"/>
  <c r="Y126" i="29" s="1"/>
  <c r="N126" i="29"/>
  <c r="X126" i="29" s="1"/>
  <c r="W125" i="29"/>
  <c r="P125" i="29"/>
  <c r="Z125" i="29" s="1"/>
  <c r="O125" i="29"/>
  <c r="Y125" i="29" s="1"/>
  <c r="N125" i="29"/>
  <c r="X125" i="29" s="1"/>
  <c r="W124" i="29"/>
  <c r="P124" i="29"/>
  <c r="Z124" i="29" s="1"/>
  <c r="O124" i="29"/>
  <c r="Y124" i="29" s="1"/>
  <c r="N124" i="29"/>
  <c r="X124" i="29" s="1"/>
  <c r="W123" i="29"/>
  <c r="P123" i="29"/>
  <c r="Z123" i="29" s="1"/>
  <c r="O123" i="29"/>
  <c r="Y123" i="29" s="1"/>
  <c r="N123" i="29"/>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W118" i="29"/>
  <c r="P118" i="29"/>
  <c r="Z118" i="29" s="1"/>
  <c r="O118" i="29"/>
  <c r="Y118" i="29" s="1"/>
  <c r="N118" i="29"/>
  <c r="X118" i="29" s="1"/>
  <c r="W117" i="29"/>
  <c r="P117" i="29"/>
  <c r="Z117" i="29" s="1"/>
  <c r="O117" i="29"/>
  <c r="Y117" i="29" s="1"/>
  <c r="N117" i="29"/>
  <c r="X117" i="29" s="1"/>
  <c r="W116" i="29"/>
  <c r="P116" i="29"/>
  <c r="Z116" i="29" s="1"/>
  <c r="O116" i="29"/>
  <c r="Y116" i="29" s="1"/>
  <c r="N116" i="29"/>
  <c r="X116"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2" i="29"/>
  <c r="P102" i="29"/>
  <c r="Z102" i="29" s="1"/>
  <c r="O102" i="29"/>
  <c r="Y102" i="29" s="1"/>
  <c r="N102" i="29"/>
  <c r="X102" i="29" s="1"/>
  <c r="W101" i="29"/>
  <c r="P101" i="29"/>
  <c r="Z101" i="29" s="1"/>
  <c r="O101" i="29"/>
  <c r="Y101" i="29" s="1"/>
  <c r="N101" i="29"/>
  <c r="X101" i="29" s="1"/>
  <c r="W100" i="29"/>
  <c r="P100" i="29"/>
  <c r="Z100" i="29" s="1"/>
  <c r="O100" i="29"/>
  <c r="Y100" i="29" s="1"/>
  <c r="N100" i="29"/>
  <c r="X100" i="29" s="1"/>
  <c r="W99" i="29"/>
  <c r="P99" i="29"/>
  <c r="Z99" i="29" s="1"/>
  <c r="O99" i="29"/>
  <c r="Y99" i="29" s="1"/>
  <c r="N99" i="29"/>
  <c r="X99" i="29" s="1"/>
  <c r="W98" i="29"/>
  <c r="P98" i="29"/>
  <c r="Z98" i="29" s="1"/>
  <c r="O98" i="29"/>
  <c r="Y98" i="29" s="1"/>
  <c r="N98" i="29"/>
  <c r="X98" i="29" s="1"/>
  <c r="W97" i="29"/>
  <c r="P97" i="29"/>
  <c r="Z97" i="29" s="1"/>
  <c r="O97" i="29"/>
  <c r="Y97" i="29" s="1"/>
  <c r="N97" i="29"/>
  <c r="X97" i="29" s="1"/>
  <c r="W95" i="29"/>
  <c r="P95" i="29"/>
  <c r="Z95" i="29" s="1"/>
  <c r="O95" i="29"/>
  <c r="Y95" i="29" s="1"/>
  <c r="N95" i="29"/>
  <c r="X95" i="29" s="1"/>
  <c r="W94" i="29"/>
  <c r="P94" i="29"/>
  <c r="Z94" i="29" s="1"/>
  <c r="O94" i="29"/>
  <c r="Y94" i="29" s="1"/>
  <c r="N94" i="29"/>
  <c r="W93" i="29"/>
  <c r="P93" i="29"/>
  <c r="Z93" i="29" s="1"/>
  <c r="O93" i="29"/>
  <c r="Y93" i="29" s="1"/>
  <c r="N93" i="29"/>
  <c r="X93" i="29" s="1"/>
  <c r="W92" i="29"/>
  <c r="P92" i="29"/>
  <c r="Z92" i="29" s="1"/>
  <c r="O92" i="29"/>
  <c r="Y92" i="29" s="1"/>
  <c r="N92" i="29"/>
  <c r="W90" i="29"/>
  <c r="P90" i="29"/>
  <c r="Z90" i="29" s="1"/>
  <c r="O90" i="29"/>
  <c r="Y90" i="29" s="1"/>
  <c r="N90" i="29"/>
  <c r="W91" i="29"/>
  <c r="P91" i="29"/>
  <c r="Z91" i="29" s="1"/>
  <c r="O91" i="29"/>
  <c r="Y91" i="29" s="1"/>
  <c r="N91" i="29"/>
  <c r="W89" i="29"/>
  <c r="P89" i="29"/>
  <c r="Z89" i="29" s="1"/>
  <c r="O89" i="29"/>
  <c r="Y89" i="29" s="1"/>
  <c r="N89" i="29"/>
  <c r="X89" i="29" s="1"/>
  <c r="W88" i="29"/>
  <c r="P88" i="29"/>
  <c r="Z88" i="29" s="1"/>
  <c r="O88" i="29"/>
  <c r="Y88" i="29" s="1"/>
  <c r="N88" i="29"/>
  <c r="W87" i="29"/>
  <c r="P87" i="29"/>
  <c r="Z87" i="29" s="1"/>
  <c r="O87" i="29"/>
  <c r="Y87" i="29" s="1"/>
  <c r="N87" i="29"/>
  <c r="X87" i="29" s="1"/>
  <c r="W86" i="29"/>
  <c r="P86" i="29"/>
  <c r="Z86" i="29" s="1"/>
  <c r="O86" i="29"/>
  <c r="Y86" i="29" s="1"/>
  <c r="N86" i="29"/>
  <c r="X86" i="29" s="1"/>
  <c r="W85" i="29"/>
  <c r="P85" i="29"/>
  <c r="Z85" i="29" s="1"/>
  <c r="O85" i="29"/>
  <c r="Y85" i="29" s="1"/>
  <c r="N85" i="29"/>
  <c r="W84" i="29"/>
  <c r="P84" i="29"/>
  <c r="Z84" i="29" s="1"/>
  <c r="O84" i="29"/>
  <c r="Y84" i="29" s="1"/>
  <c r="N84" i="29"/>
  <c r="W83" i="29"/>
  <c r="P83" i="29"/>
  <c r="Z83" i="29" s="1"/>
  <c r="O83" i="29"/>
  <c r="Y83" i="29" s="1"/>
  <c r="N83" i="29"/>
  <c r="X83" i="29" s="1"/>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X74" i="29" s="1"/>
  <c r="W73" i="29"/>
  <c r="P73" i="29"/>
  <c r="Z73" i="29" s="1"/>
  <c r="O73" i="29"/>
  <c r="Y73" i="29" s="1"/>
  <c r="N73" i="29"/>
  <c r="X73" i="29" s="1"/>
  <c r="W72" i="29"/>
  <c r="P72" i="29"/>
  <c r="Z72" i="29" s="1"/>
  <c r="O72" i="29"/>
  <c r="Y72" i="29" s="1"/>
  <c r="N72" i="29"/>
  <c r="X72" i="29" s="1"/>
  <c r="W71" i="29"/>
  <c r="P71" i="29"/>
  <c r="Z71" i="29" s="1"/>
  <c r="O71" i="29"/>
  <c r="Y71" i="29" s="1"/>
  <c r="N71" i="29"/>
  <c r="W70" i="29"/>
  <c r="P70" i="29"/>
  <c r="Z70" i="29" s="1"/>
  <c r="O70" i="29"/>
  <c r="Y70" i="29" s="1"/>
  <c r="N70" i="29"/>
  <c r="X70" i="29" s="1"/>
  <c r="W69" i="29"/>
  <c r="P69" i="29"/>
  <c r="Z69" i="29" s="1"/>
  <c r="O69" i="29"/>
  <c r="Y69" i="29" s="1"/>
  <c r="N69" i="29"/>
  <c r="X69" i="29" s="1"/>
  <c r="W68" i="29"/>
  <c r="P68" i="29"/>
  <c r="Z68" i="29" s="1"/>
  <c r="O68" i="29"/>
  <c r="Y68" i="29" s="1"/>
  <c r="N68" i="29"/>
  <c r="X68" i="29" s="1"/>
  <c r="W67" i="29"/>
  <c r="P67" i="29"/>
  <c r="Z67" i="29" s="1"/>
  <c r="O67" i="29"/>
  <c r="Y67" i="29" s="1"/>
  <c r="N67" i="29"/>
  <c r="W66" i="29"/>
  <c r="P66" i="29"/>
  <c r="Z66" i="29" s="1"/>
  <c r="O66" i="29"/>
  <c r="Y66" i="29" s="1"/>
  <c r="N66" i="29"/>
  <c r="X66" i="29" s="1"/>
  <c r="W65" i="29"/>
  <c r="P65" i="29"/>
  <c r="Z65" i="29" s="1"/>
  <c r="O65" i="29"/>
  <c r="Y65" i="29" s="1"/>
  <c r="N65" i="29"/>
  <c r="W64" i="29"/>
  <c r="P64" i="29"/>
  <c r="Z64" i="29" s="1"/>
  <c r="O64" i="29"/>
  <c r="Y64" i="29" s="1"/>
  <c r="N64" i="29"/>
  <c r="X64" i="29" s="1"/>
  <c r="W63" i="29"/>
  <c r="P63" i="29"/>
  <c r="Z63" i="29" s="1"/>
  <c r="O63" i="29"/>
  <c r="Y63" i="29" s="1"/>
  <c r="N63" i="29"/>
  <c r="X63" i="29" s="1"/>
  <c r="W62" i="29"/>
  <c r="P62" i="29"/>
  <c r="Z62" i="29" s="1"/>
  <c r="O62" i="29"/>
  <c r="Y62" i="29" s="1"/>
  <c r="N62" i="29"/>
  <c r="W61" i="29"/>
  <c r="P61" i="29"/>
  <c r="Z61" i="29" s="1"/>
  <c r="O61" i="29"/>
  <c r="Y61" i="29" s="1"/>
  <c r="N61" i="29"/>
  <c r="W60" i="29"/>
  <c r="P60" i="29"/>
  <c r="Z60" i="29" s="1"/>
  <c r="O60" i="29"/>
  <c r="Y60" i="29" s="1"/>
  <c r="N60" i="29"/>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X54" i="29" s="1"/>
  <c r="W53" i="29"/>
  <c r="P53" i="29"/>
  <c r="Z53" i="29" s="1"/>
  <c r="O53" i="29"/>
  <c r="Y53" i="29" s="1"/>
  <c r="N53" i="29"/>
  <c r="X53" i="29" s="1"/>
  <c r="W52" i="29"/>
  <c r="P52" i="29"/>
  <c r="Z52" i="29" s="1"/>
  <c r="O52" i="29"/>
  <c r="Y52" i="29" s="1"/>
  <c r="N52" i="29"/>
  <c r="X52" i="29" s="1"/>
  <c r="W51" i="29"/>
  <c r="P51" i="29"/>
  <c r="Z51" i="29" s="1"/>
  <c r="O51" i="29"/>
  <c r="Y51" i="29" s="1"/>
  <c r="N51" i="29"/>
  <c r="X51" i="29" s="1"/>
  <c r="W50" i="29"/>
  <c r="P50" i="29"/>
  <c r="Z50" i="29" s="1"/>
  <c r="O50" i="29"/>
  <c r="Y50" i="29" s="1"/>
  <c r="N50" i="29"/>
  <c r="X50" i="29" s="1"/>
  <c r="W49" i="29"/>
  <c r="P49" i="29"/>
  <c r="Z49" i="29" s="1"/>
  <c r="O49" i="29"/>
  <c r="Y49" i="29" s="1"/>
  <c r="N49" i="29"/>
  <c r="X49" i="29" s="1"/>
  <c r="W48" i="29"/>
  <c r="P48" i="29"/>
  <c r="Z48" i="29" s="1"/>
  <c r="O48" i="29"/>
  <c r="Y48" i="29" s="1"/>
  <c r="N48" i="29"/>
  <c r="W47" i="29"/>
  <c r="P47" i="29"/>
  <c r="Z47" i="29" s="1"/>
  <c r="O47" i="29"/>
  <c r="Y47" i="29" s="1"/>
  <c r="N47" i="29"/>
  <c r="X47" i="29" s="1"/>
  <c r="P46" i="29"/>
  <c r="Z46" i="29" s="1"/>
  <c r="O46" i="29"/>
  <c r="Y46" i="29" s="1"/>
  <c r="N46" i="29"/>
  <c r="X46" i="29" s="1"/>
  <c r="W45" i="29"/>
  <c r="P45" i="29"/>
  <c r="Z45" i="29" s="1"/>
  <c r="O45" i="29"/>
  <c r="Y45" i="29" s="1"/>
  <c r="N45" i="29"/>
  <c r="X45" i="29" s="1"/>
  <c r="W44" i="29"/>
  <c r="P44" i="29"/>
  <c r="Z44" i="29" s="1"/>
  <c r="O44" i="29"/>
  <c r="Y44" i="29" s="1"/>
  <c r="N44" i="29"/>
  <c r="X44" i="29" s="1"/>
  <c r="W43" i="29"/>
  <c r="P43" i="29"/>
  <c r="Z43" i="29" s="1"/>
  <c r="O43" i="29"/>
  <c r="Y43" i="29" s="1"/>
  <c r="N43" i="29"/>
  <c r="W42" i="29"/>
  <c r="P42" i="29"/>
  <c r="Z42" i="29" s="1"/>
  <c r="O42" i="29"/>
  <c r="Y42" i="29" s="1"/>
  <c r="N42" i="29"/>
  <c r="W41" i="29"/>
  <c r="P41" i="29"/>
  <c r="Z41" i="29" s="1"/>
  <c r="O41" i="29"/>
  <c r="Y41" i="29" s="1"/>
  <c r="N41" i="29"/>
  <c r="X41" i="29" s="1"/>
  <c r="W40" i="29"/>
  <c r="P40" i="29"/>
  <c r="Z40" i="29" s="1"/>
  <c r="O40" i="29"/>
  <c r="Y40" i="29" s="1"/>
  <c r="N40" i="29"/>
  <c r="X40" i="29" s="1"/>
  <c r="W39" i="29"/>
  <c r="P39" i="29"/>
  <c r="Z39" i="29" s="1"/>
  <c r="O39" i="29"/>
  <c r="Y39" i="29" s="1"/>
  <c r="N39" i="29"/>
  <c r="W38" i="29"/>
  <c r="P38" i="29"/>
  <c r="Z38" i="29" s="1"/>
  <c r="O38" i="29"/>
  <c r="Y38" i="29" s="1"/>
  <c r="N38" i="29"/>
  <c r="X38" i="29" s="1"/>
  <c r="W37" i="29"/>
  <c r="P37" i="29"/>
  <c r="Z37" i="29" s="1"/>
  <c r="O37" i="29"/>
  <c r="Y37" i="29" s="1"/>
  <c r="N37" i="29"/>
  <c r="W36" i="29"/>
  <c r="P36" i="29"/>
  <c r="Z36" i="29" s="1"/>
  <c r="O36" i="29"/>
  <c r="Y36" i="29" s="1"/>
  <c r="N36" i="29"/>
  <c r="X36" i="29" s="1"/>
  <c r="W35" i="29"/>
  <c r="P35" i="29"/>
  <c r="Z35" i="29" s="1"/>
  <c r="O35" i="29"/>
  <c r="Y35" i="29" s="1"/>
  <c r="N35" i="29"/>
  <c r="X35" i="29" s="1"/>
  <c r="W33" i="29"/>
  <c r="P33" i="29"/>
  <c r="Z33" i="29" s="1"/>
  <c r="O33" i="29"/>
  <c r="Y33" i="29" s="1"/>
  <c r="N33" i="29"/>
  <c r="X33" i="29" s="1"/>
  <c r="W32" i="29"/>
  <c r="P32" i="29"/>
  <c r="Z32" i="29" s="1"/>
  <c r="O32" i="29"/>
  <c r="Y32" i="29" s="1"/>
  <c r="N32" i="29"/>
  <c r="X32" i="29" s="1"/>
  <c r="W31" i="29"/>
  <c r="P31" i="29"/>
  <c r="Z31" i="29" s="1"/>
  <c r="O31" i="29"/>
  <c r="Y31" i="29" s="1"/>
  <c r="N31" i="29"/>
  <c r="X31" i="29" s="1"/>
  <c r="W30" i="29"/>
  <c r="P30" i="29"/>
  <c r="Z30" i="29" s="1"/>
  <c r="Y30" i="29"/>
  <c r="N30" i="29"/>
  <c r="W29" i="29"/>
  <c r="P29" i="29"/>
  <c r="Z29" i="29" s="1"/>
  <c r="O29" i="29"/>
  <c r="Y29" i="29" s="1"/>
  <c r="N29" i="29"/>
  <c r="X29" i="29" s="1"/>
  <c r="W27" i="29"/>
  <c r="P27" i="29"/>
  <c r="Z27" i="29" s="1"/>
  <c r="O27" i="29"/>
  <c r="Y27" i="29" s="1"/>
  <c r="N27" i="29"/>
  <c r="X27" i="29" s="1"/>
  <c r="W26" i="29"/>
  <c r="P26" i="29"/>
  <c r="Z26" i="29" s="1"/>
  <c r="O26" i="29"/>
  <c r="Y26" i="29" s="1"/>
  <c r="N26" i="29"/>
  <c r="X26" i="29" s="1"/>
  <c r="W25" i="29"/>
  <c r="P25" i="29"/>
  <c r="Z25" i="29" s="1"/>
  <c r="O25" i="29"/>
  <c r="Y25" i="29" s="1"/>
  <c r="N25" i="29"/>
  <c r="X25" i="29" s="1"/>
  <c r="W24" i="29"/>
  <c r="P24" i="29"/>
  <c r="Z24" i="29" s="1"/>
  <c r="O24" i="29"/>
  <c r="Y24" i="29" s="1"/>
  <c r="N24" i="29"/>
  <c r="X24" i="29" s="1"/>
  <c r="W103" i="29"/>
  <c r="P103" i="29"/>
  <c r="Z103" i="29" s="1"/>
  <c r="O103" i="29"/>
  <c r="Y103" i="29" s="1"/>
  <c r="N103" i="29"/>
  <c r="X103" i="29" s="1"/>
  <c r="W23" i="29"/>
  <c r="P23" i="29"/>
  <c r="Z23" i="29" s="1"/>
  <c r="O23" i="29"/>
  <c r="Y23" i="29" s="1"/>
  <c r="N23" i="29"/>
  <c r="X23" i="29" s="1"/>
  <c r="W22" i="29"/>
  <c r="P22" i="29"/>
  <c r="Z22" i="29" s="1"/>
  <c r="O22" i="29"/>
  <c r="Y22" i="29" s="1"/>
  <c r="N22" i="29"/>
  <c r="X22" i="29" s="1"/>
  <c r="W21" i="29"/>
  <c r="P21" i="29"/>
  <c r="Z21" i="29" s="1"/>
  <c r="O21" i="29"/>
  <c r="Y21" i="29" s="1"/>
  <c r="N21" i="29"/>
  <c r="W20" i="29"/>
  <c r="P20" i="29"/>
  <c r="Z20" i="29" s="1"/>
  <c r="O20" i="29"/>
  <c r="Y20" i="29" s="1"/>
  <c r="N20" i="29"/>
  <c r="W19" i="29"/>
  <c r="P19" i="29"/>
  <c r="Z19" i="29" s="1"/>
  <c r="O19" i="29"/>
  <c r="Y19" i="29" s="1"/>
  <c r="N19" i="29"/>
  <c r="W18" i="29"/>
  <c r="P18" i="29"/>
  <c r="Z18" i="29" s="1"/>
  <c r="O18" i="29"/>
  <c r="Y18" i="29" s="1"/>
  <c r="N18" i="29"/>
  <c r="X18" i="29" s="1"/>
  <c r="P17" i="29"/>
  <c r="Z17" i="29" s="1"/>
  <c r="O17" i="29"/>
  <c r="Y17" i="29" s="1"/>
  <c r="N17" i="29"/>
  <c r="X17" i="29" s="1"/>
  <c r="W16" i="29"/>
  <c r="P16" i="29"/>
  <c r="Z16" i="29" s="1"/>
  <c r="O16" i="29"/>
  <c r="Y16" i="29" s="1"/>
  <c r="N16" i="29"/>
  <c r="X16" i="29" s="1"/>
  <c r="W15" i="29"/>
  <c r="P15" i="29"/>
  <c r="Z15" i="29" s="1"/>
  <c r="O15" i="29"/>
  <c r="Y15" i="29" s="1"/>
  <c r="N15" i="29"/>
  <c r="W14" i="29"/>
  <c r="P14" i="29"/>
  <c r="Z14" i="29" s="1"/>
  <c r="O14" i="29"/>
  <c r="Y14" i="29" s="1"/>
  <c r="N14" i="29"/>
  <c r="P13" i="29"/>
  <c r="Z13" i="29" s="1"/>
  <c r="O13" i="29"/>
  <c r="N13" i="29"/>
  <c r="X13" i="29" s="1"/>
  <c r="W12" i="29"/>
  <c r="P12" i="29"/>
  <c r="Z12" i="29" s="1"/>
  <c r="O12" i="29"/>
  <c r="Y12" i="29" s="1"/>
  <c r="N12" i="29"/>
  <c r="W11" i="29"/>
  <c r="P11" i="29"/>
  <c r="Z11" i="29" s="1"/>
  <c r="O11" i="29"/>
  <c r="Y11" i="29" s="1"/>
  <c r="N11" i="29"/>
  <c r="X11" i="29" s="1"/>
  <c r="W10" i="29"/>
  <c r="P10" i="29"/>
  <c r="Z10" i="29" s="1"/>
  <c r="O10" i="29"/>
  <c r="Y10" i="29" s="1"/>
  <c r="N10" i="29"/>
  <c r="X10" i="29" s="1"/>
  <c r="W9" i="29"/>
  <c r="P9" i="29"/>
  <c r="Z9" i="29" s="1"/>
  <c r="O9" i="29"/>
  <c r="Y9" i="29" s="1"/>
  <c r="N9" i="29"/>
  <c r="X9" i="29" s="1"/>
  <c r="W8" i="29"/>
  <c r="P8" i="29"/>
  <c r="Z8" i="29" s="1"/>
  <c r="O8" i="29"/>
  <c r="Y8" i="29" s="1"/>
  <c r="N8" i="29"/>
  <c r="X8" i="29" s="1"/>
  <c r="W7" i="29"/>
  <c r="P7" i="29"/>
  <c r="Z7" i="29" s="1"/>
  <c r="O7" i="29"/>
  <c r="Y7" i="29" s="1"/>
  <c r="N7" i="29"/>
  <c r="U34" i="31" a="1"/>
  <c r="S34" i="31" a="1"/>
  <c r="R34" i="31" a="1"/>
  <c r="U135" i="31" a="1"/>
  <c r="T137" i="31" a="1"/>
  <c r="S137" i="31" a="1"/>
  <c r="Q135" i="31" a="1"/>
  <c r="R135" i="31" a="1"/>
  <c r="U137" i="31" a="1"/>
  <c r="U118" i="31" a="1"/>
  <c r="R118" i="31" a="1"/>
  <c r="Q118" i="31" a="1"/>
  <c r="Q137" i="31" a="1"/>
  <c r="S118" i="31" a="1"/>
  <c r="R137" i="31" a="1"/>
  <c r="T34" i="31" a="1"/>
  <c r="T118" i="31" a="1"/>
  <c r="S135" i="31" a="1"/>
  <c r="T135" i="31" a="1"/>
  <c r="Q34" i="31" a="1"/>
  <c r="Q135" i="31" l="1"/>
  <c r="U135" i="31"/>
  <c r="S135" i="31"/>
  <c r="T135" i="31"/>
  <c r="R135" i="31"/>
  <c r="R118" i="31"/>
  <c r="Q118" i="31"/>
  <c r="T118" i="31"/>
  <c r="S118" i="31"/>
  <c r="U118" i="31"/>
  <c r="U34" i="31"/>
  <c r="T34" i="31"/>
  <c r="S34" i="31"/>
  <c r="R34" i="31"/>
  <c r="Q34" i="31"/>
  <c r="X7" i="29"/>
  <c r="X12" i="29"/>
  <c r="T137" i="31"/>
  <c r="U137" i="31"/>
  <c r="S137" i="31"/>
  <c r="Q137" i="31"/>
  <c r="R137" i="31"/>
  <c r="X71" i="29"/>
  <c r="X42" i="29"/>
  <c r="X15" i="29"/>
  <c r="X30" i="29"/>
  <c r="X39" i="29"/>
  <c r="X60" i="29"/>
  <c r="X14" i="29"/>
  <c r="X85" i="29"/>
  <c r="X21" i="29"/>
  <c r="X37" i="29"/>
  <c r="X88" i="29"/>
  <c r="X91" i="29"/>
  <c r="X20" i="29"/>
  <c r="X19" i="29"/>
  <c r="X43" i="29"/>
  <c r="X67" i="29"/>
  <c r="X84" i="29"/>
  <c r="X90" i="29"/>
  <c r="X65" i="29"/>
  <c r="X48" i="29"/>
  <c r="X62" i="29"/>
  <c r="X61" i="29"/>
  <c r="X139" i="29"/>
  <c r="X94" i="29"/>
  <c r="X78" i="29"/>
  <c r="X92" i="29"/>
  <c r="X147" i="29"/>
  <c r="X123" i="29"/>
  <c r="X138" i="29"/>
  <c r="X119" i="29"/>
  <c r="X133" i="29"/>
  <c r="X130" i="29"/>
  <c r="X129" i="29"/>
  <c r="X145" i="29"/>
  <c r="AE15" i="28"/>
  <c r="W124" i="28"/>
  <c r="P124" i="28"/>
  <c r="Z124" i="28" s="1"/>
  <c r="O124" i="28"/>
  <c r="Y124" i="28" s="1"/>
  <c r="N124" i="28"/>
  <c r="X124" i="28" s="1"/>
  <c r="AE123" i="27"/>
  <c r="AD123" i="27"/>
  <c r="AC123" i="27"/>
  <c r="AB123" i="27"/>
  <c r="W123" i="27"/>
  <c r="P123" i="27"/>
  <c r="Z123" i="27" s="1"/>
  <c r="O123" i="27"/>
  <c r="Y123" i="27" s="1"/>
  <c r="N123" i="27"/>
  <c r="K123" i="27"/>
  <c r="J123" i="27"/>
  <c r="I123" i="27"/>
  <c r="H123" i="27"/>
  <c r="W112" i="28"/>
  <c r="P112" i="28"/>
  <c r="Z112" i="28" s="1"/>
  <c r="O112" i="28"/>
  <c r="Y112" i="28" s="1"/>
  <c r="N112" i="28"/>
  <c r="X112" i="28" s="1"/>
  <c r="G111" i="27"/>
  <c r="H111" i="27"/>
  <c r="I111" i="27"/>
  <c r="J111" i="27"/>
  <c r="K111" i="27"/>
  <c r="W111" i="27"/>
  <c r="AA111" i="27"/>
  <c r="AB111" i="27"/>
  <c r="AC111" i="27"/>
  <c r="AD111" i="27"/>
  <c r="AE111" i="27"/>
  <c r="P111" i="27"/>
  <c r="Z111" i="27" s="1"/>
  <c r="O111" i="27"/>
  <c r="Y111" i="27" s="1"/>
  <c r="N111" i="27"/>
  <c r="X111" i="27" s="1"/>
  <c r="W50" i="26"/>
  <c r="W21" i="26"/>
  <c r="AD34" i="31" l="1"/>
  <c r="J34" i="31"/>
  <c r="K34" i="31"/>
  <c r="AE34" i="31"/>
  <c r="K118" i="31"/>
  <c r="AE118" i="31"/>
  <c r="I118" i="31"/>
  <c r="AC118" i="31"/>
  <c r="I34" i="31"/>
  <c r="AC34" i="31"/>
  <c r="G118" i="31"/>
  <c r="AA118" i="31"/>
  <c r="H34" i="31"/>
  <c r="AB34" i="31"/>
  <c r="J118" i="31"/>
  <c r="AD118" i="31"/>
  <c r="AB118" i="31"/>
  <c r="H118" i="31"/>
  <c r="AD135" i="31"/>
  <c r="J135" i="31"/>
  <c r="AC135" i="31"/>
  <c r="I135" i="31"/>
  <c r="K135" i="31"/>
  <c r="AE135" i="31"/>
  <c r="H135" i="31"/>
  <c r="AB135" i="31"/>
  <c r="G34" i="31"/>
  <c r="AA34" i="31"/>
  <c r="AA135" i="31"/>
  <c r="G135" i="31"/>
  <c r="H137" i="31"/>
  <c r="AB137" i="31"/>
  <c r="AA137" i="31"/>
  <c r="G137" i="31"/>
  <c r="I137" i="31"/>
  <c r="AC137" i="31"/>
  <c r="K137" i="31"/>
  <c r="AE137" i="31"/>
  <c r="J137" i="31"/>
  <c r="AD137" i="31"/>
  <c r="X123" i="27"/>
  <c r="W110" i="28"/>
  <c r="P110" i="28"/>
  <c r="Z110" i="28" s="1"/>
  <c r="O110" i="28"/>
  <c r="Y110" i="28" s="1"/>
  <c r="N110" i="28"/>
  <c r="X110" i="28" s="1"/>
  <c r="W109" i="27"/>
  <c r="P109" i="27"/>
  <c r="Z109" i="27" s="1"/>
  <c r="O109" i="27"/>
  <c r="Y109" i="27" s="1"/>
  <c r="N109" i="27"/>
  <c r="X109" i="27" s="1"/>
  <c r="S137" i="33" a="1"/>
  <c r="Q137" i="33" a="1"/>
  <c r="U137" i="33" a="1"/>
  <c r="R137" i="33" a="1"/>
  <c r="T137" i="33" a="1"/>
  <c r="Q137" i="33" l="1"/>
  <c r="R137" i="33"/>
  <c r="U137" i="33"/>
  <c r="S137" i="33"/>
  <c r="T137" i="33"/>
  <c r="W50" i="27"/>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1" i="28"/>
  <c r="X51" i="28" s="1"/>
  <c r="O51" i="28"/>
  <c r="Y51" i="28" s="1"/>
  <c r="P51" i="28"/>
  <c r="Z51"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J137" i="33" l="1"/>
  <c r="AC137" i="33"/>
  <c r="AE137" i="33"/>
  <c r="AB137" i="33"/>
  <c r="AD137" i="33"/>
  <c r="AA137" i="33"/>
  <c r="I137" i="33"/>
  <c r="G137" i="33"/>
  <c r="K137" i="33"/>
  <c r="H137" i="33"/>
  <c r="P50" i="25"/>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S164" i="13" l="1"/>
  <c r="P173" i="27" l="1"/>
  <c r="N173" i="27"/>
  <c r="P172" i="26"/>
  <c r="N172" i="26"/>
  <c r="Z189" i="28"/>
  <c r="X189" i="28"/>
  <c r="W189" i="28"/>
  <c r="Z186" i="28"/>
  <c r="X186" i="28"/>
  <c r="W186" i="28"/>
  <c r="Z185" i="28"/>
  <c r="X185" i="28"/>
  <c r="W185" i="28"/>
  <c r="Z183" i="28"/>
  <c r="X183" i="28"/>
  <c r="W183" i="28"/>
  <c r="Z179" i="28"/>
  <c r="X179" i="28"/>
  <c r="W179" i="28"/>
  <c r="Z173" i="28"/>
  <c r="X173" i="28"/>
  <c r="W173" i="28"/>
  <c r="Z172" i="28"/>
  <c r="X172" i="28"/>
  <c r="W172" i="28"/>
  <c r="Z171" i="28"/>
  <c r="X171" i="28"/>
  <c r="W171" i="28"/>
  <c r="Z170" i="28"/>
  <c r="X170" i="28"/>
  <c r="W170" i="28"/>
  <c r="X166" i="28"/>
  <c r="W166" i="28"/>
  <c r="X165" i="28"/>
  <c r="W165" i="28"/>
  <c r="X164" i="28"/>
  <c r="W164" i="28"/>
  <c r="X163" i="28"/>
  <c r="W163" i="28"/>
  <c r="X160" i="28"/>
  <c r="W160" i="28"/>
  <c r="X159" i="28"/>
  <c r="W159" i="28"/>
  <c r="X158" i="28"/>
  <c r="W158" i="28"/>
  <c r="X157" i="28"/>
  <c r="W157" i="28"/>
  <c r="X156" i="28"/>
  <c r="W152" i="28"/>
  <c r="P152" i="28"/>
  <c r="Z152" i="28" s="1"/>
  <c r="O152" i="28"/>
  <c r="Y152" i="28" s="1"/>
  <c r="N152" i="28"/>
  <c r="X152" i="28" s="1"/>
  <c r="W151" i="28"/>
  <c r="P151" i="28"/>
  <c r="Z151" i="28" s="1"/>
  <c r="O151" i="28"/>
  <c r="Y151" i="28" s="1"/>
  <c r="N151" i="28"/>
  <c r="W150" i="28"/>
  <c r="P150" i="28"/>
  <c r="Z150" i="28" s="1"/>
  <c r="O150" i="28"/>
  <c r="Y150" i="28" s="1"/>
  <c r="N150" i="28"/>
  <c r="X150" i="28" s="1"/>
  <c r="W149" i="28"/>
  <c r="P149" i="28"/>
  <c r="Z149" i="28" s="1"/>
  <c r="O149" i="28"/>
  <c r="Y149" i="28" s="1"/>
  <c r="N149" i="28"/>
  <c r="X149" i="28" s="1"/>
  <c r="W148" i="28"/>
  <c r="P148" i="28"/>
  <c r="Z148" i="28" s="1"/>
  <c r="O148" i="28"/>
  <c r="Y148" i="28" s="1"/>
  <c r="N148" i="28"/>
  <c r="X148" i="28" s="1"/>
  <c r="W147" i="28"/>
  <c r="P147" i="28"/>
  <c r="Z147" i="28" s="1"/>
  <c r="O147" i="28"/>
  <c r="Y147" i="28" s="1"/>
  <c r="N147" i="28"/>
  <c r="W146" i="28"/>
  <c r="P146" i="28"/>
  <c r="Z146" i="28" s="1"/>
  <c r="O146" i="28"/>
  <c r="Y146" i="28" s="1"/>
  <c r="N146" i="28"/>
  <c r="X146" i="28" s="1"/>
  <c r="W145" i="28"/>
  <c r="P145" i="28"/>
  <c r="Z145" i="28" s="1"/>
  <c r="O145" i="28"/>
  <c r="Y145" i="28" s="1"/>
  <c r="N145" i="28"/>
  <c r="X145" i="28" s="1"/>
  <c r="W144" i="28"/>
  <c r="P144" i="28"/>
  <c r="Z144" i="28" s="1"/>
  <c r="O144" i="28"/>
  <c r="Y144" i="28" s="1"/>
  <c r="N144" i="28"/>
  <c r="X144" i="28" s="1"/>
  <c r="W143" i="28"/>
  <c r="P143" i="28"/>
  <c r="Z143" i="28" s="1"/>
  <c r="O143" i="28"/>
  <c r="Y143" i="28" s="1"/>
  <c r="N143" i="28"/>
  <c r="W142" i="28"/>
  <c r="P142" i="28"/>
  <c r="Z142" i="28" s="1"/>
  <c r="O142" i="28"/>
  <c r="Y142" i="28" s="1"/>
  <c r="N142" i="28"/>
  <c r="X142" i="28" s="1"/>
  <c r="W141" i="28"/>
  <c r="P141" i="28"/>
  <c r="Z141" i="28" s="1"/>
  <c r="O141" i="28"/>
  <c r="Y141" i="28" s="1"/>
  <c r="N141" i="28"/>
  <c r="W140" i="28"/>
  <c r="P140" i="28"/>
  <c r="Z140" i="28" s="1"/>
  <c r="O140" i="28"/>
  <c r="Y140" i="28" s="1"/>
  <c r="N140" i="28"/>
  <c r="X140" i="28" s="1"/>
  <c r="W139" i="28"/>
  <c r="P139" i="28"/>
  <c r="Z139" i="28" s="1"/>
  <c r="O139" i="28"/>
  <c r="Y139" i="28" s="1"/>
  <c r="N139" i="28"/>
  <c r="W138" i="28"/>
  <c r="P138" i="28"/>
  <c r="Z138" i="28" s="1"/>
  <c r="O138" i="28"/>
  <c r="Y138" i="28" s="1"/>
  <c r="N138" i="28"/>
  <c r="X138" i="28" s="1"/>
  <c r="W137" i="28"/>
  <c r="P137" i="28"/>
  <c r="Z137" i="28" s="1"/>
  <c r="O137" i="28"/>
  <c r="Y137" i="28" s="1"/>
  <c r="N137" i="28"/>
  <c r="W136" i="28"/>
  <c r="P136" i="28"/>
  <c r="Z136" i="28" s="1"/>
  <c r="O136" i="28"/>
  <c r="Y136" i="28" s="1"/>
  <c r="N136" i="28"/>
  <c r="X136" i="28" s="1"/>
  <c r="W135" i="28"/>
  <c r="P135" i="28"/>
  <c r="Z135" i="28" s="1"/>
  <c r="O135" i="28"/>
  <c r="Y135" i="28" s="1"/>
  <c r="N135" i="28"/>
  <c r="W134" i="28"/>
  <c r="P134" i="28"/>
  <c r="Z134" i="28" s="1"/>
  <c r="O134" i="28"/>
  <c r="Y134" i="28" s="1"/>
  <c r="N134" i="28"/>
  <c r="X134" i="28" s="1"/>
  <c r="W133" i="28"/>
  <c r="P133" i="28"/>
  <c r="Z133" i="28" s="1"/>
  <c r="O133" i="28"/>
  <c r="Y133" i="28" s="1"/>
  <c r="N133" i="28"/>
  <c r="W132" i="28"/>
  <c r="P132" i="28"/>
  <c r="Z132" i="28" s="1"/>
  <c r="O132" i="28"/>
  <c r="Y132" i="28" s="1"/>
  <c r="N132" i="28"/>
  <c r="X132" i="28" s="1"/>
  <c r="W131" i="28"/>
  <c r="P131" i="28"/>
  <c r="Z131" i="28" s="1"/>
  <c r="O131" i="28"/>
  <c r="Y131" i="28" s="1"/>
  <c r="N131" i="28"/>
  <c r="W130" i="28"/>
  <c r="P130" i="28"/>
  <c r="Z130" i="28" s="1"/>
  <c r="O130" i="28"/>
  <c r="Y130" i="28" s="1"/>
  <c r="N130" i="28"/>
  <c r="X130" i="28" s="1"/>
  <c r="W129" i="28"/>
  <c r="P129" i="28"/>
  <c r="Z129" i="28" s="1"/>
  <c r="O129" i="28"/>
  <c r="Y129" i="28" s="1"/>
  <c r="N129" i="28"/>
  <c r="W128" i="28"/>
  <c r="P128" i="28"/>
  <c r="Z128" i="28" s="1"/>
  <c r="O128" i="28"/>
  <c r="Y128" i="28" s="1"/>
  <c r="N128" i="28"/>
  <c r="X128" i="28" s="1"/>
  <c r="W127" i="28"/>
  <c r="P127" i="28"/>
  <c r="Z127" i="28" s="1"/>
  <c r="O127" i="28"/>
  <c r="Y127" i="28" s="1"/>
  <c r="N127" i="28"/>
  <c r="W126" i="28"/>
  <c r="P126" i="28"/>
  <c r="Z126" i="28" s="1"/>
  <c r="O126" i="28"/>
  <c r="Y126" i="28" s="1"/>
  <c r="N126" i="28"/>
  <c r="X126" i="28" s="1"/>
  <c r="W125" i="28"/>
  <c r="P125" i="28"/>
  <c r="Z125" i="28" s="1"/>
  <c r="O125" i="28"/>
  <c r="Y125" i="28" s="1"/>
  <c r="N125" i="28"/>
  <c r="AE123" i="28"/>
  <c r="AD123" i="28"/>
  <c r="AC123" i="28"/>
  <c r="AB123" i="28"/>
  <c r="W123" i="28"/>
  <c r="P123" i="28"/>
  <c r="Z123" i="28" s="1"/>
  <c r="O123" i="28"/>
  <c r="Y123" i="28" s="1"/>
  <c r="N123" i="28"/>
  <c r="X123" i="28" s="1"/>
  <c r="K123" i="28"/>
  <c r="J123" i="28"/>
  <c r="I123" i="28"/>
  <c r="H123" i="28"/>
  <c r="W122" i="28"/>
  <c r="P122" i="28"/>
  <c r="Z122" i="28" s="1"/>
  <c r="O122" i="28"/>
  <c r="Y122" i="28" s="1"/>
  <c r="N122" i="28"/>
  <c r="W121" i="28"/>
  <c r="P121" i="28"/>
  <c r="Z121" i="28" s="1"/>
  <c r="O121" i="28"/>
  <c r="Y121" i="28" s="1"/>
  <c r="N121" i="28"/>
  <c r="X121" i="28" s="1"/>
  <c r="W119" i="28"/>
  <c r="P119" i="28"/>
  <c r="Z119" i="28" s="1"/>
  <c r="O119" i="28"/>
  <c r="Y119" i="28" s="1"/>
  <c r="N119" i="28"/>
  <c r="W118" i="28"/>
  <c r="P118" i="28"/>
  <c r="Z118" i="28" s="1"/>
  <c r="O118" i="28"/>
  <c r="Y118" i="28" s="1"/>
  <c r="N118" i="28"/>
  <c r="W117" i="28"/>
  <c r="P117" i="28"/>
  <c r="Z117" i="28" s="1"/>
  <c r="O117" i="28"/>
  <c r="Y117" i="28" s="1"/>
  <c r="N117" i="28"/>
  <c r="W116" i="28"/>
  <c r="P116" i="28"/>
  <c r="Z116" i="28" s="1"/>
  <c r="O116" i="28"/>
  <c r="Y116" i="28" s="1"/>
  <c r="N116" i="28"/>
  <c r="X116" i="28" s="1"/>
  <c r="W115" i="28"/>
  <c r="P115" i="28"/>
  <c r="Z115" i="28" s="1"/>
  <c r="O115" i="28"/>
  <c r="Y115" i="28" s="1"/>
  <c r="N115" i="28"/>
  <c r="W114" i="28"/>
  <c r="P114" i="28"/>
  <c r="Z114" i="28" s="1"/>
  <c r="O114" i="28"/>
  <c r="Y114" i="28" s="1"/>
  <c r="N114" i="28"/>
  <c r="X114" i="28" s="1"/>
  <c r="W113" i="28"/>
  <c r="P113" i="28"/>
  <c r="Z113" i="28" s="1"/>
  <c r="O113" i="28"/>
  <c r="Y113" i="28" s="1"/>
  <c r="N113" i="28"/>
  <c r="X113" i="28" s="1"/>
  <c r="W111" i="28"/>
  <c r="P111" i="28"/>
  <c r="Z111" i="28" s="1"/>
  <c r="O111" i="28"/>
  <c r="Y111" i="28" s="1"/>
  <c r="N111" i="28"/>
  <c r="X111" i="28" s="1"/>
  <c r="W109" i="28"/>
  <c r="P109" i="28"/>
  <c r="Z109" i="28" s="1"/>
  <c r="O109" i="28"/>
  <c r="Y109" i="28" s="1"/>
  <c r="N109" i="28"/>
  <c r="X109" i="28" s="1"/>
  <c r="W28" i="28"/>
  <c r="P28" i="28"/>
  <c r="Z28" i="28" s="1"/>
  <c r="O28" i="28"/>
  <c r="Y28" i="28" s="1"/>
  <c r="N28" i="28"/>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02" i="28"/>
  <c r="P102" i="28"/>
  <c r="Z102" i="28" s="1"/>
  <c r="O102" i="28"/>
  <c r="Y102" i="28" s="1"/>
  <c r="N102" i="28"/>
  <c r="X102" i="28" s="1"/>
  <c r="W120" i="28"/>
  <c r="P120" i="28"/>
  <c r="Z120" i="28" s="1"/>
  <c r="O120" i="28"/>
  <c r="Y120" i="28" s="1"/>
  <c r="N120" i="28"/>
  <c r="X120"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X95" i="28" s="1"/>
  <c r="W94" i="28"/>
  <c r="P94" i="28"/>
  <c r="Z94" i="28" s="1"/>
  <c r="O94" i="28"/>
  <c r="Y94" i="28" s="1"/>
  <c r="N94" i="28"/>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X78" i="28" s="1"/>
  <c r="W77" i="28"/>
  <c r="P77" i="28"/>
  <c r="Z77" i="28" s="1"/>
  <c r="O77" i="28"/>
  <c r="Y77" i="28" s="1"/>
  <c r="N77" i="28"/>
  <c r="W76" i="28"/>
  <c r="P76" i="28"/>
  <c r="Z76" i="28" s="1"/>
  <c r="O76" i="28"/>
  <c r="Y76" i="28" s="1"/>
  <c r="N76" i="28"/>
  <c r="X76" i="28" s="1"/>
  <c r="W75" i="28"/>
  <c r="P75" i="28"/>
  <c r="Z75" i="28" s="1"/>
  <c r="O75" i="28"/>
  <c r="Y75" i="28" s="1"/>
  <c r="N75" i="28"/>
  <c r="X75" i="28" s="1"/>
  <c r="W74" i="28"/>
  <c r="P74" i="28"/>
  <c r="Z74" i="28" s="1"/>
  <c r="O74" i="28"/>
  <c r="Y74" i="28" s="1"/>
  <c r="N74" i="28"/>
  <c r="X74" i="28" s="1"/>
  <c r="W73" i="28"/>
  <c r="P73" i="28"/>
  <c r="Z73" i="28" s="1"/>
  <c r="O73" i="28"/>
  <c r="Y73" i="28" s="1"/>
  <c r="N73" i="28"/>
  <c r="W72" i="28"/>
  <c r="P72" i="28"/>
  <c r="Z72" i="28" s="1"/>
  <c r="O72" i="28"/>
  <c r="Y72" i="28" s="1"/>
  <c r="N72" i="28"/>
  <c r="X72" i="28" s="1"/>
  <c r="W71" i="28"/>
  <c r="P71" i="28"/>
  <c r="Z71" i="28" s="1"/>
  <c r="O71" i="28"/>
  <c r="Y71" i="28" s="1"/>
  <c r="N71" i="28"/>
  <c r="X71" i="28" s="1"/>
  <c r="W70" i="28"/>
  <c r="P70" i="28"/>
  <c r="Z70" i="28" s="1"/>
  <c r="O70" i="28"/>
  <c r="Y70" i="28" s="1"/>
  <c r="N70" i="28"/>
  <c r="X70" i="28" s="1"/>
  <c r="W69" i="28"/>
  <c r="P69" i="28"/>
  <c r="Z69" i="28" s="1"/>
  <c r="O69" i="28"/>
  <c r="Y69" i="28" s="1"/>
  <c r="N69" i="28"/>
  <c r="W68" i="28"/>
  <c r="P68" i="28"/>
  <c r="Z68" i="28" s="1"/>
  <c r="O68" i="28"/>
  <c r="Y68" i="28" s="1"/>
  <c r="N68" i="28"/>
  <c r="X68" i="28" s="1"/>
  <c r="W67" i="28"/>
  <c r="P67" i="28"/>
  <c r="Z67" i="28" s="1"/>
  <c r="O67" i="28"/>
  <c r="Y67" i="28" s="1"/>
  <c r="N67" i="28"/>
  <c r="X67" i="28" s="1"/>
  <c r="W66" i="28"/>
  <c r="P66" i="28"/>
  <c r="Z66" i="28" s="1"/>
  <c r="O66" i="28"/>
  <c r="Y66" i="28" s="1"/>
  <c r="N66" i="28"/>
  <c r="W65" i="28"/>
  <c r="P65" i="28"/>
  <c r="Z65" i="28" s="1"/>
  <c r="O65" i="28"/>
  <c r="Y65" i="28" s="1"/>
  <c r="N65" i="28"/>
  <c r="X65" i="28" s="1"/>
  <c r="W64" i="28"/>
  <c r="P64" i="28"/>
  <c r="Z64" i="28" s="1"/>
  <c r="O64" i="28"/>
  <c r="Y64" i="28" s="1"/>
  <c r="N64" i="28"/>
  <c r="X64" i="28" s="1"/>
  <c r="W63" i="28"/>
  <c r="P63" i="28"/>
  <c r="Z63" i="28" s="1"/>
  <c r="O63" i="28"/>
  <c r="Y63" i="28" s="1"/>
  <c r="N63" i="28"/>
  <c r="W62" i="28"/>
  <c r="P62" i="28"/>
  <c r="Z62" i="28" s="1"/>
  <c r="O62" i="28"/>
  <c r="Y62" i="28" s="1"/>
  <c r="N62" i="28"/>
  <c r="W61" i="28"/>
  <c r="P61" i="28"/>
  <c r="Z61" i="28" s="1"/>
  <c r="O61" i="28"/>
  <c r="Y61" i="28" s="1"/>
  <c r="N61" i="28"/>
  <c r="X61" i="28" s="1"/>
  <c r="W60" i="28"/>
  <c r="P60" i="28"/>
  <c r="Z60" i="28" s="1"/>
  <c r="O60" i="28"/>
  <c r="Y60" i="28" s="1"/>
  <c r="N60" i="28"/>
  <c r="W59" i="28"/>
  <c r="P59" i="28"/>
  <c r="Z59" i="28" s="1"/>
  <c r="O59" i="28"/>
  <c r="Y59" i="28" s="1"/>
  <c r="N59" i="28"/>
  <c r="X59" i="28" s="1"/>
  <c r="W58" i="28"/>
  <c r="P58" i="28"/>
  <c r="Z58" i="28" s="1"/>
  <c r="O58" i="28"/>
  <c r="Y58" i="28" s="1"/>
  <c r="N58" i="28"/>
  <c r="W57" i="28"/>
  <c r="P57" i="28"/>
  <c r="Z57" i="28" s="1"/>
  <c r="O57" i="28"/>
  <c r="Y57" i="28" s="1"/>
  <c r="N57" i="28"/>
  <c r="X57" i="28" s="1"/>
  <c r="W56" i="28"/>
  <c r="P56" i="28"/>
  <c r="Z56" i="28" s="1"/>
  <c r="O56" i="28"/>
  <c r="Y56" i="28" s="1"/>
  <c r="N56" i="28"/>
  <c r="W55" i="28"/>
  <c r="P55" i="28"/>
  <c r="Z55" i="28" s="1"/>
  <c r="O55" i="28"/>
  <c r="Y55" i="28" s="1"/>
  <c r="N55" i="28"/>
  <c r="X55" i="28" s="1"/>
  <c r="W54" i="28"/>
  <c r="P54" i="28"/>
  <c r="Z54" i="28" s="1"/>
  <c r="O54" i="28"/>
  <c r="Y54" i="28" s="1"/>
  <c r="N54" i="28"/>
  <c r="W53" i="28"/>
  <c r="P53" i="28"/>
  <c r="Z53" i="28" s="1"/>
  <c r="O53" i="28"/>
  <c r="Y53" i="28" s="1"/>
  <c r="N53" i="28"/>
  <c r="W52" i="28"/>
  <c r="P52" i="28"/>
  <c r="Z52" i="28" s="1"/>
  <c r="O52" i="28"/>
  <c r="Y52" i="28" s="1"/>
  <c r="N52" i="28"/>
  <c r="X52" i="28" s="1"/>
  <c r="W50" i="28"/>
  <c r="P50" i="28"/>
  <c r="Z50" i="28" s="1"/>
  <c r="O50" i="28"/>
  <c r="Y50" i="28" s="1"/>
  <c r="N50" i="28"/>
  <c r="X50" i="28" s="1"/>
  <c r="W49" i="28"/>
  <c r="P49" i="28"/>
  <c r="Z49" i="28" s="1"/>
  <c r="O49" i="28"/>
  <c r="Y49" i="28" s="1"/>
  <c r="N49" i="28"/>
  <c r="W11" i="28"/>
  <c r="P11" i="28"/>
  <c r="Z11" i="28" s="1"/>
  <c r="O11" i="28"/>
  <c r="Y11" i="28" s="1"/>
  <c r="N11" i="28"/>
  <c r="X11" i="28" s="1"/>
  <c r="W10" i="28"/>
  <c r="P10" i="28"/>
  <c r="Z10" i="28" s="1"/>
  <c r="O10" i="28"/>
  <c r="Y10" i="28" s="1"/>
  <c r="N10" i="28"/>
  <c r="W48" i="28"/>
  <c r="P48" i="28"/>
  <c r="Z48" i="28" s="1"/>
  <c r="O48" i="28"/>
  <c r="Y48" i="28" s="1"/>
  <c r="N48" i="28"/>
  <c r="X48" i="28" s="1"/>
  <c r="W47" i="28"/>
  <c r="P47" i="28"/>
  <c r="Z47" i="28" s="1"/>
  <c r="O47" i="28"/>
  <c r="Y47" i="28" s="1"/>
  <c r="N47" i="28"/>
  <c r="W46" i="28"/>
  <c r="P46" i="28"/>
  <c r="Z46" i="28" s="1"/>
  <c r="O46" i="28"/>
  <c r="Y46" i="28" s="1"/>
  <c r="N46" i="28"/>
  <c r="X46" i="28" s="1"/>
  <c r="W45" i="28"/>
  <c r="P45" i="28"/>
  <c r="Z45" i="28" s="1"/>
  <c r="O45" i="28"/>
  <c r="Y45" i="28" s="1"/>
  <c r="N45" i="28"/>
  <c r="W44" i="28"/>
  <c r="P44" i="28"/>
  <c r="Z44" i="28" s="1"/>
  <c r="O44" i="28"/>
  <c r="Y44" i="28" s="1"/>
  <c r="N44" i="28"/>
  <c r="X44" i="28" s="1"/>
  <c r="W43" i="28"/>
  <c r="P43" i="28"/>
  <c r="Z43" i="28" s="1"/>
  <c r="O43" i="28"/>
  <c r="Y43" i="28" s="1"/>
  <c r="N43" i="28"/>
  <c r="W42" i="28"/>
  <c r="P42" i="28"/>
  <c r="Z42" i="28" s="1"/>
  <c r="O42" i="28"/>
  <c r="Y42" i="28" s="1"/>
  <c r="N42" i="28"/>
  <c r="X42" i="28" s="1"/>
  <c r="W41" i="28"/>
  <c r="P41" i="28"/>
  <c r="Z41" i="28" s="1"/>
  <c r="O41" i="28"/>
  <c r="Y41" i="28" s="1"/>
  <c r="N41" i="28"/>
  <c r="AE40" i="28"/>
  <c r="W40" i="28"/>
  <c r="P40" i="28"/>
  <c r="Z40" i="28" s="1"/>
  <c r="O40" i="28"/>
  <c r="Y40" i="28" s="1"/>
  <c r="N40" i="28"/>
  <c r="K40" i="28"/>
  <c r="W39" i="28"/>
  <c r="P39" i="28"/>
  <c r="Z39" i="28" s="1"/>
  <c r="O39" i="28"/>
  <c r="Y39" i="28" s="1"/>
  <c r="N39" i="28"/>
  <c r="W38" i="28"/>
  <c r="P38" i="28"/>
  <c r="Z38" i="28" s="1"/>
  <c r="O38" i="28"/>
  <c r="Y38" i="28" s="1"/>
  <c r="N38" i="28"/>
  <c r="X38" i="28" s="1"/>
  <c r="W37" i="28"/>
  <c r="P37" i="28"/>
  <c r="Z37" i="28" s="1"/>
  <c r="O37" i="28"/>
  <c r="Y37" i="28" s="1"/>
  <c r="N37" i="28"/>
  <c r="W36" i="28"/>
  <c r="P36" i="28"/>
  <c r="Z36" i="28" s="1"/>
  <c r="O36" i="28"/>
  <c r="Y36" i="28" s="1"/>
  <c r="N36" i="28"/>
  <c r="W35" i="28"/>
  <c r="P35" i="28"/>
  <c r="Z35" i="28" s="1"/>
  <c r="O35" i="28"/>
  <c r="Y35" i="28" s="1"/>
  <c r="N35" i="28"/>
  <c r="W34" i="28"/>
  <c r="P34" i="28"/>
  <c r="Z34" i="28" s="1"/>
  <c r="O34" i="28"/>
  <c r="Y34" i="28" s="1"/>
  <c r="N34" i="28"/>
  <c r="X34"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R28" i="29" a="1"/>
  <c r="Q28" i="29" a="1"/>
  <c r="U28" i="29" a="1"/>
  <c r="T28" i="29" a="1"/>
  <c r="S28" i="29" a="1"/>
  <c r="S27" i="29" a="1"/>
  <c r="T112" i="28" a="1"/>
  <c r="T27" i="29" a="1"/>
  <c r="Q96" i="29" a="1"/>
  <c r="U117" i="29" a="1"/>
  <c r="Q27" i="29" a="1"/>
  <c r="U35" i="29" a="1"/>
  <c r="S50" i="25" a="1"/>
  <c r="Q170" i="29" a="1"/>
  <c r="Q124" i="28" a="1"/>
  <c r="R117" i="29" a="1"/>
  <c r="R50" i="25" a="1"/>
  <c r="R124" i="28" a="1"/>
  <c r="R17" i="26" a="1"/>
  <c r="Q112" i="28" a="1"/>
  <c r="R11" i="29" a="1"/>
  <c r="Q50" i="25" a="1"/>
  <c r="Q172" i="26" a="1"/>
  <c r="T109" i="27" a="1"/>
  <c r="S17" i="26" a="1"/>
  <c r="R112" i="28" a="1"/>
  <c r="T11" i="29" a="1"/>
  <c r="U96" i="29" a="1"/>
  <c r="U17" i="26" a="1"/>
  <c r="Q166" i="29" a="1"/>
  <c r="U50" i="25" a="1"/>
  <c r="U112" i="28" a="1"/>
  <c r="U27" i="29" a="1"/>
  <c r="T96" i="29" a="1"/>
  <c r="U109" i="27" a="1"/>
  <c r="Q109" i="27" a="1"/>
  <c r="R96" i="29" a="1"/>
  <c r="Q17" i="26" a="1"/>
  <c r="S96" i="29" a="1"/>
  <c r="T50" i="25" a="1"/>
  <c r="U11" i="29" a="1"/>
  <c r="S117" i="29" a="1"/>
  <c r="S124" i="28" a="1"/>
  <c r="S112" i="28" a="1"/>
  <c r="R109" i="27" a="1"/>
  <c r="S109" i="27" a="1"/>
  <c r="T117" i="29" a="1"/>
  <c r="R27" i="29" a="1"/>
  <c r="U124" i="28" a="1"/>
  <c r="T17" i="26" a="1"/>
  <c r="Q11" i="29" a="1"/>
  <c r="T124" i="28" a="1"/>
  <c r="S11" i="29" a="1"/>
  <c r="S28" i="29" l="1"/>
  <c r="T28" i="29"/>
  <c r="U28" i="29"/>
  <c r="Q28" i="29"/>
  <c r="R28" i="29"/>
  <c r="Q166" i="29"/>
  <c r="Q170" i="29"/>
  <c r="U96" i="29"/>
  <c r="Q96" i="29"/>
  <c r="T96" i="29"/>
  <c r="R96" i="29"/>
  <c r="S96" i="29"/>
  <c r="R11" i="29"/>
  <c r="Q27" i="29"/>
  <c r="S11" i="29"/>
  <c r="R27" i="29"/>
  <c r="T11" i="29"/>
  <c r="S27" i="29"/>
  <c r="U27" i="29"/>
  <c r="U35" i="29"/>
  <c r="U11" i="29"/>
  <c r="T27" i="29"/>
  <c r="R117" i="29"/>
  <c r="S117" i="29"/>
  <c r="Q11" i="29"/>
  <c r="T117" i="29"/>
  <c r="U117" i="29"/>
  <c r="X10" i="28"/>
  <c r="Q124" i="28"/>
  <c r="S124" i="28"/>
  <c r="R124" i="28"/>
  <c r="U124" i="28"/>
  <c r="T124" i="28"/>
  <c r="U112" i="28"/>
  <c r="Q112" i="28"/>
  <c r="S112" i="28"/>
  <c r="T112" i="28"/>
  <c r="R112"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5" i="28"/>
  <c r="X39" i="28"/>
  <c r="X54" i="28"/>
  <c r="X12" i="28"/>
  <c r="X16" i="28"/>
  <c r="X22" i="28"/>
  <c r="X26" i="28"/>
  <c r="X31" i="28"/>
  <c r="X36" i="28"/>
  <c r="X43" i="28"/>
  <c r="X58" i="28"/>
  <c r="X41" i="28"/>
  <c r="X47" i="28"/>
  <c r="X13" i="28"/>
  <c r="X18" i="28"/>
  <c r="X23" i="28"/>
  <c r="X27" i="28"/>
  <c r="X32" i="28"/>
  <c r="X37" i="28"/>
  <c r="X40" i="28"/>
  <c r="X56" i="28"/>
  <c r="X29" i="28"/>
  <c r="X49" i="28"/>
  <c r="X53" i="28"/>
  <c r="X45" i="28"/>
  <c r="X69" i="28"/>
  <c r="X73" i="28"/>
  <c r="X62" i="28"/>
  <c r="X94" i="28"/>
  <c r="X63" i="28"/>
  <c r="X77" i="28"/>
  <c r="X131" i="28"/>
  <c r="X60" i="28"/>
  <c r="X66" i="28"/>
  <c r="X117" i="28"/>
  <c r="X118" i="28"/>
  <c r="X119" i="28"/>
  <c r="X122" i="28"/>
  <c r="X125" i="28"/>
  <c r="X115" i="28"/>
  <c r="X133" i="28"/>
  <c r="X137" i="28"/>
  <c r="X28" i="28"/>
  <c r="X141" i="28"/>
  <c r="X129" i="28"/>
  <c r="X127" i="28"/>
  <c r="X135" i="28"/>
  <c r="X139" i="28"/>
  <c r="X143" i="28"/>
  <c r="X147" i="28"/>
  <c r="X151"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S28" i="31" a="1"/>
  <c r="T28" i="31" a="1"/>
  <c r="Q28" i="31" a="1"/>
  <c r="U28" i="31" a="1"/>
  <c r="R28" i="31" a="1"/>
  <c r="T27" i="31" a="1"/>
  <c r="U107" i="29" a="1"/>
  <c r="S11" i="31" a="1"/>
  <c r="U11" i="31" a="1"/>
  <c r="S107" i="29" a="1"/>
  <c r="R11" i="31" a="1"/>
  <c r="S27" i="31" a="1"/>
  <c r="U27" i="31" a="1"/>
  <c r="U35" i="31" a="1"/>
  <c r="T94" i="31" a="1"/>
  <c r="R107" i="29" a="1"/>
  <c r="R50" i="26" a="1"/>
  <c r="R27" i="31" a="1"/>
  <c r="R110" i="28" a="1"/>
  <c r="R108" i="31" a="1"/>
  <c r="Q11" i="31" a="1"/>
  <c r="Q118" i="29" a="1"/>
  <c r="Q27" i="31" a="1"/>
  <c r="R94" i="31" a="1"/>
  <c r="Q107" i="29" a="1"/>
  <c r="Q173" i="27" a="1"/>
  <c r="T107" i="29" a="1"/>
  <c r="Q50" i="26" a="1"/>
  <c r="R17" i="27" a="1"/>
  <c r="Q110" i="28" a="1"/>
  <c r="U108" i="31" a="1"/>
  <c r="U118" i="29" a="1"/>
  <c r="S94" i="31" a="1"/>
  <c r="T108" i="31" a="1"/>
  <c r="S118" i="29" a="1"/>
  <c r="U17" i="27" a="1"/>
  <c r="Q17" i="27" a="1"/>
  <c r="U110" i="28" a="1"/>
  <c r="T118" i="29" a="1"/>
  <c r="U94" i="31" a="1"/>
  <c r="R118" i="29" a="1"/>
  <c r="S50" i="26" a="1"/>
  <c r="U50" i="26" a="1"/>
  <c r="T110" i="28" a="1"/>
  <c r="S108" i="31" a="1"/>
  <c r="Q165" i="31" a="1"/>
  <c r="T17" i="27" a="1"/>
  <c r="S17" i="27" a="1"/>
  <c r="Q94" i="31" a="1"/>
  <c r="T50" i="26" a="1"/>
  <c r="Q169" i="31" a="1"/>
  <c r="T11" i="31" a="1"/>
  <c r="S110" i="28" a="1"/>
  <c r="R28" i="31" l="1"/>
  <c r="U28" i="31"/>
  <c r="Q28" i="31"/>
  <c r="T28" i="31"/>
  <c r="S28" i="31"/>
  <c r="AB28" i="29"/>
  <c r="H28" i="29"/>
  <c r="AE28" i="29"/>
  <c r="K28" i="29"/>
  <c r="AA28" i="29"/>
  <c r="G28" i="29"/>
  <c r="AD28" i="29"/>
  <c r="J28" i="29"/>
  <c r="AC28" i="29"/>
  <c r="I28" i="29"/>
  <c r="Q169" i="31"/>
  <c r="Q165" i="31"/>
  <c r="Q171" i="29"/>
  <c r="Q167" i="29"/>
  <c r="R108" i="31"/>
  <c r="T27" i="31"/>
  <c r="U35" i="31"/>
  <c r="U27" i="31"/>
  <c r="S27" i="31"/>
  <c r="T11" i="31"/>
  <c r="U94" i="31"/>
  <c r="U11" i="31"/>
  <c r="R27" i="31"/>
  <c r="S11" i="31"/>
  <c r="Q27" i="31"/>
  <c r="U108" i="31"/>
  <c r="R11" i="31"/>
  <c r="T108" i="31"/>
  <c r="S94" i="31"/>
  <c r="Q11" i="31"/>
  <c r="R94" i="31"/>
  <c r="S108" i="31"/>
  <c r="T94" i="31"/>
  <c r="Q94" i="31"/>
  <c r="G96" i="29"/>
  <c r="AA96" i="29"/>
  <c r="AC96" i="29"/>
  <c r="I96" i="29"/>
  <c r="AB96" i="29"/>
  <c r="H96" i="29"/>
  <c r="J96" i="29"/>
  <c r="AD96" i="29"/>
  <c r="K96" i="29"/>
  <c r="AE96" i="29"/>
  <c r="H117" i="29"/>
  <c r="AB117" i="29"/>
  <c r="AD27" i="29"/>
  <c r="J27" i="29"/>
  <c r="AE11" i="29"/>
  <c r="K11" i="29"/>
  <c r="J117" i="29"/>
  <c r="AD117" i="29"/>
  <c r="I117" i="29"/>
  <c r="AC117" i="29"/>
  <c r="AE35" i="29"/>
  <c r="K35" i="29"/>
  <c r="AE27" i="29"/>
  <c r="K27" i="29"/>
  <c r="G11" i="29"/>
  <c r="AA11" i="29"/>
  <c r="I27" i="29"/>
  <c r="AC27" i="29"/>
  <c r="AD11" i="29"/>
  <c r="J11" i="29"/>
  <c r="H27" i="29"/>
  <c r="AB27" i="29"/>
  <c r="AC11" i="29"/>
  <c r="I11" i="29"/>
  <c r="AA27" i="29"/>
  <c r="G27" i="29"/>
  <c r="K117" i="29"/>
  <c r="AE117" i="29"/>
  <c r="AB11" i="29"/>
  <c r="H11" i="29"/>
  <c r="R107" i="29"/>
  <c r="T107" i="29"/>
  <c r="S107" i="29"/>
  <c r="Q107" i="29"/>
  <c r="U107" i="29"/>
  <c r="T118" i="29"/>
  <c r="U118" i="29"/>
  <c r="R118" i="29"/>
  <c r="S118" i="29"/>
  <c r="Q118" i="29"/>
  <c r="AD124" i="28"/>
  <c r="J124" i="28"/>
  <c r="AE124" i="28"/>
  <c r="K124" i="28"/>
  <c r="AB124" i="28"/>
  <c r="H124" i="28"/>
  <c r="AC124" i="28"/>
  <c r="I124" i="28"/>
  <c r="AA124" i="28"/>
  <c r="G124" i="28"/>
  <c r="AC112" i="28"/>
  <c r="I112" i="28"/>
  <c r="AB112" i="28"/>
  <c r="H112" i="28"/>
  <c r="AD112" i="28"/>
  <c r="J112" i="28"/>
  <c r="AA112" i="28"/>
  <c r="G112" i="28"/>
  <c r="AE112" i="28"/>
  <c r="K112" i="28"/>
  <c r="S110" i="28"/>
  <c r="U110" i="28"/>
  <c r="R110" i="28"/>
  <c r="T110" i="28"/>
  <c r="Q110"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R28" i="33" a="1"/>
  <c r="U28" i="33" a="1"/>
  <c r="Q28" i="33" a="1"/>
  <c r="T28" i="33" a="1"/>
  <c r="S28" i="33" a="1"/>
  <c r="U70" i="22" a="1"/>
  <c r="U125" i="22" a="1"/>
  <c r="T98" i="22" a="1"/>
  <c r="U121" i="22" a="1"/>
  <c r="T18" i="22" a="1"/>
  <c r="U41" i="22" a="1"/>
  <c r="Q105" i="29" a="1"/>
  <c r="R101" i="22" a="1"/>
  <c r="U54" i="22" a="1"/>
  <c r="U38" i="22" a="1"/>
  <c r="U140" i="22" a="1"/>
  <c r="U46" i="22" a="1"/>
  <c r="T50" i="27" a="1"/>
  <c r="R131" i="22" a="1"/>
  <c r="T87" i="22" a="1"/>
  <c r="R50" i="27" a="1"/>
  <c r="Q108" i="22" a="1"/>
  <c r="U138" i="22" a="1"/>
  <c r="U86" i="22" a="1"/>
  <c r="U32" i="22" a="1"/>
  <c r="U104" i="22" a="1"/>
  <c r="U74" i="22" a="1"/>
  <c r="U55" i="22" a="1"/>
  <c r="T138" i="22" a="1"/>
  <c r="Q169" i="22" a="1"/>
  <c r="U16" i="22" a="1"/>
  <c r="R24" i="22" a="1"/>
  <c r="S17" i="22" a="1"/>
  <c r="U18" i="22" a="1"/>
  <c r="U43" i="22" a="1"/>
  <c r="Q88" i="22" a="1"/>
  <c r="U80" i="22" a="1"/>
  <c r="R87" i="22" a="1"/>
  <c r="S87" i="22" a="1"/>
  <c r="R123" i="22" a="1"/>
  <c r="Q89" i="22" a="1"/>
  <c r="T131" i="22" a="1"/>
  <c r="U100" i="22" a="1"/>
  <c r="T34" i="22" a="1"/>
  <c r="Q121" i="22" a="1"/>
  <c r="U93" i="22" a="1"/>
  <c r="S125" i="22" a="1"/>
  <c r="U17" i="28" a="1"/>
  <c r="U116" i="22" a="1"/>
  <c r="U68" i="22" a="1"/>
  <c r="T81" i="22" a="1"/>
  <c r="U135" i="22" a="1"/>
  <c r="Q131" i="22" a="1"/>
  <c r="U83" i="22" a="1"/>
  <c r="U57" i="22" a="1"/>
  <c r="S138" i="22" a="1"/>
  <c r="U142" i="22" a="1"/>
  <c r="T121" i="22" a="1"/>
  <c r="U126" i="22" a="1"/>
  <c r="T73" i="22" a="1"/>
  <c r="R88" i="22" a="1"/>
  <c r="U64" i="22" a="1"/>
  <c r="R17" i="28" a="1"/>
  <c r="U94" i="22" a="1"/>
  <c r="U90" i="22" a="1"/>
  <c r="T101" i="22" a="1"/>
  <c r="S119" i="22" a="1"/>
  <c r="U26" i="22" a="1"/>
  <c r="U79" i="22" a="1"/>
  <c r="R17" i="22" a="1"/>
  <c r="T145" i="22" a="1"/>
  <c r="U144" i="22" a="1"/>
  <c r="U122" i="22" a="1"/>
  <c r="U15" i="22" a="1"/>
  <c r="U132" i="22" a="1"/>
  <c r="T143" i="22" a="1"/>
  <c r="T106" i="22" a="1"/>
  <c r="S105" i="29" a="1"/>
  <c r="T17" i="28" a="1"/>
  <c r="U66" i="22" a="1"/>
  <c r="U31" i="22" a="1"/>
  <c r="S27" i="22" a="1"/>
  <c r="Q113" i="31" a="1"/>
  <c r="Q74" i="22" a="1"/>
  <c r="Q34" i="22" a="1"/>
  <c r="S121" i="22" a="1"/>
  <c r="U27" i="22" a="1"/>
  <c r="T123" i="22" a="1"/>
  <c r="S143" i="22" a="1"/>
  <c r="Q175" i="22" a="1"/>
  <c r="U65" i="22" a="1"/>
  <c r="U118" i="22" a="1"/>
  <c r="S18" i="22" a="1"/>
  <c r="U77" i="22" a="1"/>
  <c r="Q107" i="22" a="1"/>
  <c r="Q123" i="22" a="1"/>
  <c r="U22" i="22" a="1"/>
  <c r="U108" i="22" a="1"/>
  <c r="T109" i="22" a="1"/>
  <c r="U37" i="22" a="1"/>
  <c r="U92" i="22" a="1"/>
  <c r="U87" i="22" a="1"/>
  <c r="Q125" i="22" a="1"/>
  <c r="Q73" i="22" a="1"/>
  <c r="U82" i="22" a="1"/>
  <c r="U50" i="27" a="1"/>
  <c r="S24" i="22" a="1"/>
  <c r="T120" i="22" a="1"/>
  <c r="U51" i="22" a="1"/>
  <c r="R118" i="22" a="1"/>
  <c r="Q135" i="22" a="1"/>
  <c r="R112" i="31" a="1"/>
  <c r="R18" i="22" a="1"/>
  <c r="Q27" i="22" a="1"/>
  <c r="U107" i="22" a="1"/>
  <c r="T113" i="31" a="1"/>
  <c r="U109" i="22" a="1"/>
  <c r="Q24" i="22" a="1"/>
  <c r="R27" i="22" a="1"/>
  <c r="U78" i="22" a="1"/>
  <c r="U110" i="22" a="1"/>
  <c r="U95" i="22" a="1"/>
  <c r="T88" i="22" a="1"/>
  <c r="T108" i="22" a="1"/>
  <c r="S107" i="22" a="1"/>
  <c r="T105" i="29" a="1"/>
  <c r="U112" i="22" a="1"/>
  <c r="Q106" i="22" a="1"/>
  <c r="T89" i="22" a="1"/>
  <c r="U131" i="22" a="1"/>
  <c r="U112" i="31" a="1"/>
  <c r="Q33" i="22" a="1"/>
  <c r="R98" i="22" a="1"/>
  <c r="T107" i="22" a="1"/>
  <c r="U25" i="22" a="1"/>
  <c r="U136" i="22" a="1"/>
  <c r="T27" i="22" a="1"/>
  <c r="U34" i="22" a="1"/>
  <c r="U101" i="22" a="1"/>
  <c r="S113" i="31" a="1"/>
  <c r="U60" i="22" a="1"/>
  <c r="U113" i="22" a="1"/>
  <c r="Q118" i="22" a="1"/>
  <c r="T74" i="22" a="1"/>
  <c r="Q120" i="22" a="1"/>
  <c r="U143" i="22" a="1"/>
  <c r="R81" i="22" a="1"/>
  <c r="U11" i="22" a="1"/>
  <c r="R135" i="22" a="1"/>
  <c r="U137" i="22" a="1"/>
  <c r="Q9" i="22" a="1"/>
  <c r="U124" i="22" a="1"/>
  <c r="U71" i="22" a="1"/>
  <c r="U62" i="22" a="1"/>
  <c r="S74" i="22" a="1"/>
  <c r="Q145" i="22" a="1"/>
  <c r="R89" i="22" a="1"/>
  <c r="U67" i="22" a="1"/>
  <c r="Q87" i="22" a="1"/>
  <c r="U34" i="33" a="1"/>
  <c r="U13" i="22" a="1"/>
  <c r="T135" i="22" a="1"/>
  <c r="U76" i="22" a="1"/>
  <c r="U48" i="22" a="1"/>
  <c r="U30" i="22" a="1"/>
  <c r="U36" i="22" a="1"/>
  <c r="S73" i="22" a="1"/>
  <c r="T17" i="22" a="1"/>
  <c r="Q164" i="22" a="1"/>
  <c r="U105" i="22" a="1"/>
  <c r="Q17" i="22" a="1"/>
  <c r="U23" i="22" a="1"/>
  <c r="U85" i="22" a="1"/>
  <c r="U111" i="22" a="1"/>
  <c r="Q112" i="31" a="1"/>
  <c r="R109" i="22" a="1"/>
  <c r="U24" i="22" a="1"/>
  <c r="U139" i="22" a="1"/>
  <c r="U99" i="22" a="1"/>
  <c r="R120" i="22" a="1"/>
  <c r="U69" i="22" a="1"/>
  <c r="Q143" i="22" a="1"/>
  <c r="Q168" i="33" a="1"/>
  <c r="S118" i="22" a="1"/>
  <c r="T119" i="22" a="1"/>
  <c r="R108" i="22" a="1"/>
  <c r="R74" i="22" a="1"/>
  <c r="U47" i="22" a="1"/>
  <c r="U63" i="22" a="1"/>
  <c r="S123" i="22" a="1"/>
  <c r="U56" i="22" a="1"/>
  <c r="U10" i="22" a="1"/>
  <c r="R105" i="29" a="1"/>
  <c r="U105" i="29" a="1"/>
  <c r="S145" i="22" a="1"/>
  <c r="U123" i="22" a="1"/>
  <c r="U53" i="22" a="1"/>
  <c r="U102" i="22" a="1"/>
  <c r="U120" i="22" a="1"/>
  <c r="U129" i="22" a="1"/>
  <c r="U61" i="22" a="1"/>
  <c r="S88" i="22" a="1"/>
  <c r="R106" i="22" a="1"/>
  <c r="R143" i="22" a="1"/>
  <c r="R33" i="22" a="1"/>
  <c r="U40" i="22" a="1"/>
  <c r="S98" i="22" a="1"/>
  <c r="U114" i="22" a="1"/>
  <c r="U50" i="22" a="1"/>
  <c r="S131" i="22" a="1"/>
  <c r="U42" i="22" a="1"/>
  <c r="U44" i="22" a="1"/>
  <c r="S120" i="22" a="1"/>
  <c r="U45" i="22" a="1"/>
  <c r="R121" i="22" a="1"/>
  <c r="Q25" i="22" a="1"/>
  <c r="R113" i="31" a="1"/>
  <c r="U73" i="22" a="1"/>
  <c r="U28" i="22" a="1"/>
  <c r="U96" i="22" a="1"/>
  <c r="S106" i="22" a="1"/>
  <c r="T24" i="22" a="1"/>
  <c r="Q117" i="22" a="1"/>
  <c r="U134" i="22" a="1"/>
  <c r="R73" i="22" a="1"/>
  <c r="T118" i="22" a="1"/>
  <c r="R119" i="22" a="1"/>
  <c r="S108" i="22" a="1"/>
  <c r="U133" i="22" a="1"/>
  <c r="Q98" i="22" a="1"/>
  <c r="U81" i="22" a="1"/>
  <c r="Q50" i="27" a="1"/>
  <c r="U130" i="22" a="1"/>
  <c r="U115" i="22" a="1"/>
  <c r="S101" i="22" a="1"/>
  <c r="R125" i="22" a="1"/>
  <c r="T112" i="31" a="1"/>
  <c r="R145" i="22" a="1"/>
  <c r="U72" i="22" a="1"/>
  <c r="Q109" i="22" a="1"/>
  <c r="S89" i="22" a="1"/>
  <c r="S34" i="22" a="1"/>
  <c r="U141" i="22" a="1"/>
  <c r="U106" i="22" a="1"/>
  <c r="Q101" i="22" a="1"/>
  <c r="U113" i="31" a="1"/>
  <c r="Q173" i="22" a="1"/>
  <c r="Q81" i="22" a="1"/>
  <c r="R9" i="22" a="1"/>
  <c r="U12" i="22" a="1"/>
  <c r="Q119" i="22" a="1"/>
  <c r="U14" i="22" a="1"/>
  <c r="Q138" i="22" a="1"/>
  <c r="S50" i="27" a="1"/>
  <c r="U84" i="22" a="1"/>
  <c r="S17" i="28" a="1"/>
  <c r="U58" i="22" a="1"/>
  <c r="T35" i="22" a="1"/>
  <c r="U17" i="22" a="1"/>
  <c r="U98" i="22" a="1"/>
  <c r="S109" i="22" a="1"/>
  <c r="U29" i="22" a="1"/>
  <c r="U88" i="22" a="1"/>
  <c r="U127" i="22" a="1"/>
  <c r="U33" i="22" a="1"/>
  <c r="U75" i="22" a="1"/>
  <c r="T33" i="22" a="1"/>
  <c r="U9" i="22" a="1"/>
  <c r="U103" i="22" a="1"/>
  <c r="Q17" i="28" a="1"/>
  <c r="U91" i="22" a="1"/>
  <c r="S135" i="22" a="1"/>
  <c r="R107" i="22" a="1"/>
  <c r="Q18" i="22" a="1"/>
  <c r="U52" i="22" a="1"/>
  <c r="U146" i="22" a="1"/>
  <c r="U39" i="22" a="1"/>
  <c r="U119" i="22" a="1"/>
  <c r="R138" i="22" a="1"/>
  <c r="U89" i="22" a="1"/>
  <c r="U128" i="22" a="1"/>
  <c r="S112" i="31" a="1"/>
  <c r="U49" i="22" a="1"/>
  <c r="S81" i="22" a="1"/>
  <c r="U97" i="22" a="1"/>
  <c r="U59" i="22" a="1"/>
  <c r="R34" i="22" a="1"/>
  <c r="S33" i="22" a="1"/>
  <c r="S28" i="33" l="1"/>
  <c r="T28" i="33"/>
  <c r="Q28" i="33"/>
  <c r="U28" i="33"/>
  <c r="R28" i="33"/>
  <c r="AC28" i="31"/>
  <c r="I28" i="31"/>
  <c r="AD28" i="31"/>
  <c r="J28" i="31"/>
  <c r="G28" i="31"/>
  <c r="AA28" i="31"/>
  <c r="K28" i="31"/>
  <c r="AE28" i="31"/>
  <c r="H28" i="31"/>
  <c r="AB28" i="31"/>
  <c r="U34" i="33"/>
  <c r="Q168" i="33"/>
  <c r="B170" i="33" s="1"/>
  <c r="Q166" i="31"/>
  <c r="AA166" i="31" s="1"/>
  <c r="B166" i="31"/>
  <c r="AA165" i="31"/>
  <c r="B167" i="31"/>
  <c r="B171" i="31"/>
  <c r="Q170" i="31"/>
  <c r="B170" i="31"/>
  <c r="S113" i="31"/>
  <c r="Q113" i="31"/>
  <c r="R113" i="31"/>
  <c r="U113" i="31"/>
  <c r="T113" i="31"/>
  <c r="U112" i="31"/>
  <c r="Q112" i="31"/>
  <c r="S112" i="31"/>
  <c r="T112" i="31"/>
  <c r="R112" i="31"/>
  <c r="J108" i="31"/>
  <c r="AD108" i="31"/>
  <c r="AB11" i="31"/>
  <c r="H11" i="31"/>
  <c r="K108" i="31"/>
  <c r="AE108" i="31"/>
  <c r="G27" i="31"/>
  <c r="AA27" i="31"/>
  <c r="AC11" i="31"/>
  <c r="I11" i="31"/>
  <c r="H27" i="31"/>
  <c r="AB27" i="31"/>
  <c r="K11" i="31"/>
  <c r="AE11" i="31"/>
  <c r="AE94" i="31"/>
  <c r="K94" i="31"/>
  <c r="G94" i="31"/>
  <c r="AA94" i="31"/>
  <c r="AD11" i="31"/>
  <c r="J11" i="31"/>
  <c r="AD94" i="31"/>
  <c r="J94" i="31"/>
  <c r="I27" i="31"/>
  <c r="AC27" i="31"/>
  <c r="I108" i="31"/>
  <c r="AC108" i="31"/>
  <c r="K27" i="31"/>
  <c r="AE27" i="31"/>
  <c r="AB94" i="31"/>
  <c r="H94" i="31"/>
  <c r="AE35" i="31"/>
  <c r="K35" i="31"/>
  <c r="AA11" i="31"/>
  <c r="G11" i="31"/>
  <c r="J27" i="31"/>
  <c r="AD27" i="31"/>
  <c r="AC94" i="31"/>
  <c r="I94" i="31"/>
  <c r="H108" i="31"/>
  <c r="AB108" i="31"/>
  <c r="Q105" i="29"/>
  <c r="T105" i="29"/>
  <c r="R105" i="29"/>
  <c r="U105" i="29"/>
  <c r="S105" i="29"/>
  <c r="H110" i="28"/>
  <c r="G118" i="29"/>
  <c r="AA118" i="29"/>
  <c r="J110" i="28"/>
  <c r="AE110" i="28"/>
  <c r="I118" i="29"/>
  <c r="AC118" i="29"/>
  <c r="I110" i="28"/>
  <c r="AB118" i="29"/>
  <c r="H118" i="29"/>
  <c r="K118" i="29"/>
  <c r="AE118" i="29"/>
  <c r="AD118" i="29"/>
  <c r="J118" i="29"/>
  <c r="K107" i="29"/>
  <c r="AE107" i="29"/>
  <c r="G110" i="28"/>
  <c r="G107" i="29"/>
  <c r="AA107" i="29"/>
  <c r="AC107" i="29"/>
  <c r="I107" i="29"/>
  <c r="J107" i="29"/>
  <c r="AD107" i="29"/>
  <c r="AB107" i="29"/>
  <c r="H107" i="29"/>
  <c r="B175" i="27"/>
  <c r="AD110" i="28"/>
  <c r="AB110" i="28"/>
  <c r="AC110" i="28"/>
  <c r="AA110" i="28"/>
  <c r="K110"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Q17" i="23" a="1"/>
  <c r="U11" i="33" a="1"/>
  <c r="U36" i="23" a="1"/>
  <c r="S33" i="23" a="1"/>
  <c r="S107" i="23" a="1"/>
  <c r="U15" i="23" a="1"/>
  <c r="U78" i="23" a="1"/>
  <c r="U13" i="23" a="1"/>
  <c r="U141" i="23" a="1"/>
  <c r="U28" i="23" a="1"/>
  <c r="U34" i="23" a="1"/>
  <c r="R27" i="23" a="1"/>
  <c r="Q51" i="28" a="1"/>
  <c r="S124" i="23" a="1"/>
  <c r="T35" i="23" a="1"/>
  <c r="U45" i="23" a="1"/>
  <c r="S132" i="23" a="1"/>
  <c r="U89" i="23" a="1"/>
  <c r="S99" i="23" a="1"/>
  <c r="R9" i="23" a="1"/>
  <c r="U13" i="29" a="1"/>
  <c r="U48" i="23" a="1"/>
  <c r="T34" i="23" a="1"/>
  <c r="U35" i="33" a="1"/>
  <c r="U69" i="23" a="1"/>
  <c r="U32" i="23" a="1"/>
  <c r="R33" i="23" a="1"/>
  <c r="S126" i="23" a="1"/>
  <c r="S110" i="23" a="1"/>
  <c r="U54" i="23" a="1"/>
  <c r="U82" i="23" a="1"/>
  <c r="S121" i="23" a="1"/>
  <c r="Q48" i="23" a="1"/>
  <c r="Q9" i="23" a="1"/>
  <c r="U112" i="23" a="1"/>
  <c r="R75" i="23" a="1"/>
  <c r="U39" i="23" a="1"/>
  <c r="R11" i="33" a="1"/>
  <c r="U62" i="23" a="1"/>
  <c r="U90" i="23" a="1"/>
  <c r="S139" i="23" a="1"/>
  <c r="R108" i="33" a="1"/>
  <c r="T25" i="22" a="1"/>
  <c r="T48" i="23" a="1"/>
  <c r="S75" i="23" a="1"/>
  <c r="U106" i="23" a="1"/>
  <c r="U99" i="23" a="1"/>
  <c r="S94" i="33" a="1"/>
  <c r="R74" i="23" a="1"/>
  <c r="Q122" i="23" a="1"/>
  <c r="R89" i="23" a="1"/>
  <c r="S108" i="23" a="1"/>
  <c r="U51" i="23" a="1"/>
  <c r="U127" i="23" a="1"/>
  <c r="R122" i="23" a="1"/>
  <c r="U26" i="23" a="1"/>
  <c r="U110" i="23" a="1"/>
  <c r="T89" i="23" a="1"/>
  <c r="T119" i="23" a="1"/>
  <c r="U55" i="23" a="1"/>
  <c r="T94" i="33" a="1"/>
  <c r="U95" i="23" a="1"/>
  <c r="U21" i="23" a="1"/>
  <c r="U33" i="23" a="1"/>
  <c r="U85" i="23" a="1"/>
  <c r="U49" i="23" a="1"/>
  <c r="Q110" i="23" a="1"/>
  <c r="Q90" i="23" a="1"/>
  <c r="U44" i="23" a="1"/>
  <c r="U67" i="23" a="1"/>
  <c r="U71" i="23" a="1"/>
  <c r="U22" i="23" a="1"/>
  <c r="Q170" i="23" a="1"/>
  <c r="U108" i="23" a="1"/>
  <c r="Q144" i="23" a="1"/>
  <c r="R24" i="23" a="1"/>
  <c r="T27" i="23" a="1"/>
  <c r="Q89" i="23" a="1"/>
  <c r="T17" i="23" a="1"/>
  <c r="S108" i="33" a="1"/>
  <c r="U143" i="23" a="1"/>
  <c r="U101" i="23" a="1"/>
  <c r="R48" i="23" a="1"/>
  <c r="U17" i="23" a="1"/>
  <c r="U75" i="23" a="1"/>
  <c r="S90" i="23" a="1"/>
  <c r="T18" i="23" a="1"/>
  <c r="U94" i="33" a="1"/>
  <c r="T110" i="31" a="1"/>
  <c r="T11" i="33" a="1"/>
  <c r="T144" i="23" a="1"/>
  <c r="U86" i="23" a="1"/>
  <c r="U91" i="23" a="1"/>
  <c r="U145" i="23" a="1"/>
  <c r="U9" i="23" a="1"/>
  <c r="Q99" i="23" a="1"/>
  <c r="R13" i="29" a="1"/>
  <c r="U87" i="23" a="1"/>
  <c r="Q110" i="31" a="1"/>
  <c r="U29" i="23" a="1"/>
  <c r="U126" i="23" a="1"/>
  <c r="U116" i="23" a="1"/>
  <c r="U103" i="23" a="1"/>
  <c r="R119" i="23" a="1"/>
  <c r="S109" i="23" a="1"/>
  <c r="T33" i="23" a="1"/>
  <c r="U114" i="23" a="1"/>
  <c r="U131" i="23" a="1"/>
  <c r="U113" i="23" a="1"/>
  <c r="U64" i="23" a="1"/>
  <c r="Q11" i="33" a="1"/>
  <c r="U88" i="23" a="1"/>
  <c r="U31" i="23" a="1"/>
  <c r="U11" i="23" a="1"/>
  <c r="U59" i="23" a="1"/>
  <c r="U72" i="23" a="1"/>
  <c r="U84" i="23" a="1"/>
  <c r="U137" i="23" a="1"/>
  <c r="U58" i="23" a="1"/>
  <c r="U68" i="23" a="1"/>
  <c r="S51" i="28" a="1"/>
  <c r="U18" i="23" a="1"/>
  <c r="R102" i="23" a="1"/>
  <c r="T90" i="23" a="1"/>
  <c r="U147" i="23" a="1"/>
  <c r="U102" i="23" a="1"/>
  <c r="T126" i="23" a="1"/>
  <c r="Q102" i="23" a="1"/>
  <c r="S120" i="23" a="1"/>
  <c r="S18" i="23" a="1"/>
  <c r="U128" i="23" a="1"/>
  <c r="Q119" i="23" a="1"/>
  <c r="U40" i="23" a="1"/>
  <c r="T122" i="23" a="1"/>
  <c r="U42" i="23" a="1"/>
  <c r="S25" i="22" a="1"/>
  <c r="T136" i="23" a="1"/>
  <c r="U121" i="23" a="1"/>
  <c r="U140" i="23" a="1"/>
  <c r="Q176" i="23" a="1"/>
  <c r="U111" i="23" a="1"/>
  <c r="S24" i="23" a="1"/>
  <c r="U139" i="23" a="1"/>
  <c r="Q13" i="29" a="1"/>
  <c r="U77" i="23" a="1"/>
  <c r="U16" i="23" a="1"/>
  <c r="T139" i="23" a="1"/>
  <c r="U125" i="23" a="1"/>
  <c r="Q124" i="23" a="1"/>
  <c r="U96" i="23" a="1"/>
  <c r="T108" i="23" a="1"/>
  <c r="T121" i="23" a="1"/>
  <c r="Q18" i="23" a="1"/>
  <c r="U100" i="23" a="1"/>
  <c r="U60" i="23" a="1"/>
  <c r="U107" i="23" a="1"/>
  <c r="T124" i="23" a="1"/>
  <c r="Q82" i="23" a="1"/>
  <c r="U108" i="33" a="1"/>
  <c r="S13" i="29" a="1"/>
  <c r="T27" i="33" a="1"/>
  <c r="U30" i="23" a="1"/>
  <c r="R144" i="23" a="1"/>
  <c r="S27" i="23" a="1"/>
  <c r="Q164" i="33" a="1"/>
  <c r="R109" i="23" a="1"/>
  <c r="S144" i="23" a="1"/>
  <c r="S89" i="23" a="1"/>
  <c r="Q75" i="23" a="1"/>
  <c r="U129" i="23" a="1"/>
  <c r="U124" i="23" a="1"/>
  <c r="Q88" i="23" a="1"/>
  <c r="R121" i="23" a="1"/>
  <c r="R120" i="23" a="1"/>
  <c r="U144" i="23" a="1"/>
  <c r="U41" i="23" a="1"/>
  <c r="U43" i="23" a="1"/>
  <c r="U73" i="23" a="1"/>
  <c r="T99" i="23" a="1"/>
  <c r="U134" i="23" a="1"/>
  <c r="S136" i="23" a="1"/>
  <c r="Q94" i="33" a="1"/>
  <c r="Q165" i="23" a="1"/>
  <c r="U142" i="23" a="1"/>
  <c r="U120" i="23" a="1"/>
  <c r="S27" i="33" a="1"/>
  <c r="S122" i="23" a="1"/>
  <c r="U25" i="23" a="1"/>
  <c r="T146" i="23" a="1"/>
  <c r="U61" i="23" a="1"/>
  <c r="Q34" i="23" a="1"/>
  <c r="U132" i="23" a="1"/>
  <c r="Q24" i="23" a="1"/>
  <c r="T24" i="23" a="1"/>
  <c r="U109" i="23" a="1"/>
  <c r="T88" i="23" a="1"/>
  <c r="S110" i="31" a="1"/>
  <c r="R108" i="23" a="1"/>
  <c r="U94" i="23" a="1"/>
  <c r="R107" i="23" a="1"/>
  <c r="U23" i="23" a="1"/>
  <c r="U37" i="23" a="1"/>
  <c r="U98" i="23" a="1"/>
  <c r="R27" i="33" a="1"/>
  <c r="R99" i="23" a="1"/>
  <c r="Q27" i="33" a="1"/>
  <c r="R110" i="31" a="1"/>
  <c r="Q121" i="23" a="1"/>
  <c r="U76" i="23" a="1"/>
  <c r="U53" i="23" a="1"/>
  <c r="U146" i="23" a="1"/>
  <c r="S48" i="23" a="1"/>
  <c r="U105" i="23" a="1"/>
  <c r="T109" i="23" a="1"/>
  <c r="U70" i="23" a="1"/>
  <c r="Q33" i="23" a="1"/>
  <c r="U27" i="23" a="1"/>
  <c r="S146" i="23" a="1"/>
  <c r="T13" i="29" a="1"/>
  <c r="U115" i="23" a="1"/>
  <c r="R110" i="23" a="1"/>
  <c r="R25" i="22" a="1"/>
  <c r="U97" i="23" a="1"/>
  <c r="Q109" i="23" a="1"/>
  <c r="Q126" i="23" a="1"/>
  <c r="U138" i="23" a="1"/>
  <c r="T107" i="23" a="1"/>
  <c r="R88" i="23" a="1"/>
  <c r="U46" i="23" a="1"/>
  <c r="U92" i="23" a="1"/>
  <c r="U119" i="23" a="1"/>
  <c r="U136" i="23" a="1"/>
  <c r="Q180" i="23" a="1"/>
  <c r="U51" i="28" a="1"/>
  <c r="T75" i="23" a="1"/>
  <c r="S102" i="23" a="1"/>
  <c r="S11" i="33" a="1"/>
  <c r="R146" i="23" a="1"/>
  <c r="R18" i="23" a="1"/>
  <c r="U122" i="23" a="1"/>
  <c r="S34" i="23" a="1"/>
  <c r="T110" i="23" a="1"/>
  <c r="U63" i="23" a="1"/>
  <c r="U110" i="31" a="1"/>
  <c r="U50" i="23" a="1"/>
  <c r="T120" i="23" a="1"/>
  <c r="U135" i="23" a="1"/>
  <c r="U56" i="23" a="1"/>
  <c r="S82" i="23" a="1"/>
  <c r="T108" i="33" a="1"/>
  <c r="U66" i="23" a="1"/>
  <c r="Q74" i="23" a="1"/>
  <c r="Q120" i="23" a="1"/>
  <c r="T102" i="23" a="1"/>
  <c r="U80" i="23" a="1"/>
  <c r="U24" i="23" a="1"/>
  <c r="R124" i="23" a="1"/>
  <c r="Q174" i="23" a="1"/>
  <c r="U79" i="23" a="1"/>
  <c r="U27" i="33" a="1"/>
  <c r="Q107" i="23" a="1"/>
  <c r="U38" i="23" a="1"/>
  <c r="R51" i="28" a="1"/>
  <c r="S88" i="23" a="1"/>
  <c r="U74" i="23" a="1"/>
  <c r="U104" i="23" a="1"/>
  <c r="Q146" i="23" a="1"/>
  <c r="T132" i="23" a="1"/>
  <c r="Q108" i="23" a="1"/>
  <c r="U130" i="23" a="1"/>
  <c r="R136" i="23" a="1"/>
  <c r="S119" i="23" a="1"/>
  <c r="U133" i="23" a="1"/>
  <c r="R126" i="23" a="1"/>
  <c r="R94" i="33" a="1"/>
  <c r="U12" i="23" a="1"/>
  <c r="R90" i="23" a="1"/>
  <c r="Q139" i="23" a="1"/>
  <c r="U81" i="23" a="1"/>
  <c r="R82" i="23" a="1"/>
  <c r="R34" i="23" a="1"/>
  <c r="Q27" i="23" a="1"/>
  <c r="T74" i="23" a="1"/>
  <c r="Q132" i="23" a="1"/>
  <c r="R17" i="23" a="1"/>
  <c r="U10" i="23" a="1"/>
  <c r="U14" i="23" a="1"/>
  <c r="S17" i="23" a="1"/>
  <c r="U93" i="23" a="1"/>
  <c r="Q136" i="23" a="1"/>
  <c r="U123" i="23" a="1"/>
  <c r="S74" i="23" a="1"/>
  <c r="U47" i="23" a="1"/>
  <c r="U52" i="23" a="1"/>
  <c r="T82" i="23" a="1"/>
  <c r="U83" i="23" a="1"/>
  <c r="U65" i="23" a="1"/>
  <c r="R132" i="23" a="1"/>
  <c r="Q118" i="23" a="1"/>
  <c r="U117" i="23" a="1"/>
  <c r="Q25" i="23" a="1"/>
  <c r="U57" i="23" a="1"/>
  <c r="T51" i="28" a="1"/>
  <c r="R139" i="23" a="1"/>
  <c r="H28" i="33" l="1"/>
  <c r="AB28" i="33"/>
  <c r="K28" i="33"/>
  <c r="AE28" i="33"/>
  <c r="G28" i="33"/>
  <c r="AA28" i="33"/>
  <c r="J28" i="33"/>
  <c r="AD28" i="33"/>
  <c r="AC28" i="33"/>
  <c r="I28" i="33"/>
  <c r="AE34" i="33"/>
  <c r="K34" i="33"/>
  <c r="U27" i="33"/>
  <c r="U11" i="33"/>
  <c r="Q164" i="33"/>
  <c r="B166" i="33" s="1"/>
  <c r="R108" i="33"/>
  <c r="S108" i="33"/>
  <c r="R27" i="33"/>
  <c r="S27" i="33"/>
  <c r="S94" i="33"/>
  <c r="S11" i="33"/>
  <c r="T27" i="33"/>
  <c r="Q27" i="33"/>
  <c r="T94" i="33"/>
  <c r="U108" i="33"/>
  <c r="Q11" i="33"/>
  <c r="T11" i="33"/>
  <c r="Q94" i="33"/>
  <c r="U35" i="33"/>
  <c r="R11" i="33"/>
  <c r="T108" i="33"/>
  <c r="R94" i="33"/>
  <c r="U94" i="33"/>
  <c r="B169" i="33"/>
  <c r="Q169" i="33"/>
  <c r="H112" i="31"/>
  <c r="J112" i="31"/>
  <c r="AC112" i="31"/>
  <c r="AA112" i="31"/>
  <c r="K112" i="31"/>
  <c r="J113" i="31"/>
  <c r="K113" i="31"/>
  <c r="AB113" i="31"/>
  <c r="G113" i="31"/>
  <c r="AC113" i="31"/>
  <c r="I112" i="31"/>
  <c r="AD112" i="31"/>
  <c r="I113" i="31"/>
  <c r="AE112" i="31"/>
  <c r="AB112" i="31"/>
  <c r="S110" i="31"/>
  <c r="U110" i="31"/>
  <c r="R110" i="31"/>
  <c r="T110" i="31"/>
  <c r="Q110" i="31"/>
  <c r="AD113" i="31"/>
  <c r="AE113" i="31"/>
  <c r="AA113" i="31"/>
  <c r="AC105" i="29"/>
  <c r="AE105" i="29"/>
  <c r="G112" i="31"/>
  <c r="AB105" i="29"/>
  <c r="AD105" i="29"/>
  <c r="H113" i="31"/>
  <c r="AA105" i="29"/>
  <c r="K105" i="29"/>
  <c r="J105" i="29"/>
  <c r="U13" i="29"/>
  <c r="S13" i="29"/>
  <c r="T13" i="29"/>
  <c r="R13" i="29"/>
  <c r="Q13" i="29"/>
  <c r="I105" i="29"/>
  <c r="G105" i="29"/>
  <c r="H105" i="29"/>
  <c r="AB50" i="27"/>
  <c r="AA50" i="27"/>
  <c r="AC50" i="27"/>
  <c r="AD50" i="27"/>
  <c r="AE50" i="27"/>
  <c r="K17" i="28"/>
  <c r="AE17" i="28"/>
  <c r="AA17" i="28"/>
  <c r="G17" i="28"/>
  <c r="I17" i="28"/>
  <c r="AC17" i="28"/>
  <c r="AD17" i="28"/>
  <c r="J17" i="28"/>
  <c r="AB17" i="28"/>
  <c r="H17" i="28"/>
  <c r="R51" i="28"/>
  <c r="Q51" i="28"/>
  <c r="S51" i="28"/>
  <c r="T51" i="28"/>
  <c r="U51" i="28"/>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U13" i="31" a="1"/>
  <c r="Q13" i="31" a="1"/>
  <c r="S19" i="24" a="1"/>
  <c r="S13" i="31" a="1"/>
  <c r="S113" i="33" a="1"/>
  <c r="R112" i="33" a="1"/>
  <c r="U46" i="29" a="1"/>
  <c r="T13" i="31" a="1"/>
  <c r="S112" i="33" a="1"/>
  <c r="T75" i="22" a="1"/>
  <c r="T19" i="24" a="1"/>
  <c r="U112" i="33" a="1"/>
  <c r="R25" i="23" a="1"/>
  <c r="R113" i="33" a="1"/>
  <c r="T25" i="23" a="1"/>
  <c r="Q112" i="33" a="1"/>
  <c r="Q113" i="33" a="1"/>
  <c r="S25" i="23" a="1"/>
  <c r="R46" i="29" a="1"/>
  <c r="T113" i="33" a="1"/>
  <c r="S46" i="29" a="1"/>
  <c r="U113" i="33" a="1"/>
  <c r="R19" i="24" a="1"/>
  <c r="Q46" i="29" a="1"/>
  <c r="Q19" i="24" a="1"/>
  <c r="U19" i="24" a="1"/>
  <c r="T40" i="22" a="1"/>
  <c r="T46" i="29" a="1"/>
  <c r="R13" i="31" a="1"/>
  <c r="T112" i="33" a="1"/>
  <c r="U34" i="36" a="1"/>
  <c r="U34" i="36" l="1"/>
  <c r="AB11" i="33"/>
  <c r="AB108" i="33"/>
  <c r="AE35" i="33"/>
  <c r="K11" i="33"/>
  <c r="AD11" i="33"/>
  <c r="AE27" i="33"/>
  <c r="K108" i="33"/>
  <c r="J94" i="33"/>
  <c r="J27" i="33"/>
  <c r="I11" i="33"/>
  <c r="AC94" i="33"/>
  <c r="K94" i="33"/>
  <c r="I27" i="33"/>
  <c r="H94" i="33"/>
  <c r="H27" i="33"/>
  <c r="J108" i="33"/>
  <c r="AC108" i="33"/>
  <c r="G94" i="33"/>
  <c r="G11" i="33"/>
  <c r="AA27" i="33"/>
  <c r="G27" i="33"/>
  <c r="I94" i="33"/>
  <c r="AA94" i="33"/>
  <c r="AE11" i="33"/>
  <c r="B165" i="33"/>
  <c r="AA164" i="33"/>
  <c r="AD27" i="33"/>
  <c r="J11" i="33"/>
  <c r="AB94" i="33"/>
  <c r="K27" i="33"/>
  <c r="AE94" i="33"/>
  <c r="H108" i="33"/>
  <c r="AC27" i="33"/>
  <c r="I108" i="33"/>
  <c r="Q165" i="33"/>
  <c r="AA165" i="33" s="1"/>
  <c r="AD108" i="33"/>
  <c r="R112" i="33"/>
  <c r="U112" i="33"/>
  <c r="S112" i="33"/>
  <c r="T112" i="33"/>
  <c r="S113" i="33"/>
  <c r="Q113" i="33"/>
  <c r="U113" i="33"/>
  <c r="R113" i="33"/>
  <c r="T113" i="33"/>
  <c r="Q112" i="33"/>
  <c r="AA11" i="33"/>
  <c r="AE108" i="33"/>
  <c r="H11" i="33"/>
  <c r="AD94" i="33"/>
  <c r="K35" i="33"/>
  <c r="AC11" i="33"/>
  <c r="AB27" i="33"/>
  <c r="AA110" i="31"/>
  <c r="AD110" i="31"/>
  <c r="AB110" i="31"/>
  <c r="AE110" i="31"/>
  <c r="I110" i="31"/>
  <c r="H110" i="31"/>
  <c r="G110" i="31"/>
  <c r="J110" i="31"/>
  <c r="Q13" i="31"/>
  <c r="R13" i="31"/>
  <c r="T13" i="31"/>
  <c r="S13" i="31"/>
  <c r="U13" i="31"/>
  <c r="K110" i="31"/>
  <c r="AC110" i="31"/>
  <c r="G13" i="29"/>
  <c r="AB13" i="29"/>
  <c r="AD13" i="29"/>
  <c r="I13" i="29"/>
  <c r="AE13" i="29"/>
  <c r="AD51" i="28"/>
  <c r="AA51" i="28"/>
  <c r="AB51" i="28"/>
  <c r="AE51" i="28"/>
  <c r="AC51" i="28"/>
  <c r="B171" i="29"/>
  <c r="B172" i="29"/>
  <c r="J13" i="29"/>
  <c r="K13" i="29"/>
  <c r="AA13" i="29"/>
  <c r="U46" i="29"/>
  <c r="T46" i="29"/>
  <c r="S46" i="29"/>
  <c r="Q46" i="29"/>
  <c r="R46" i="29"/>
  <c r="AC13" i="29"/>
  <c r="H13" i="29"/>
  <c r="J51" i="28"/>
  <c r="I51" i="28"/>
  <c r="G51" i="28"/>
  <c r="H51" i="28"/>
  <c r="K51"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Q110" i="33" a="1"/>
  <c r="T110" i="33" a="1"/>
  <c r="R21" i="25" a="1"/>
  <c r="T76" i="23" a="1"/>
  <c r="R46" i="31" a="1"/>
  <c r="S21" i="25" a="1"/>
  <c r="Q21" i="25" a="1"/>
  <c r="U21" i="25" a="1"/>
  <c r="Q46" i="31" a="1"/>
  <c r="T21" i="25" a="1"/>
  <c r="U46" i="31" a="1"/>
  <c r="T46" i="31" a="1"/>
  <c r="S110" i="33" a="1"/>
  <c r="S75" i="22" a="1"/>
  <c r="U110" i="33" a="1"/>
  <c r="S40" i="22" a="1"/>
  <c r="S46" i="31" a="1"/>
  <c r="T40" i="23" a="1"/>
  <c r="R110" i="33" a="1"/>
  <c r="AE34" i="36" l="1"/>
  <c r="K34" i="36"/>
  <c r="J113" i="33"/>
  <c r="AB113" i="33"/>
  <c r="AC113" i="33"/>
  <c r="AE113" i="33"/>
  <c r="AD112" i="33"/>
  <c r="I112" i="33"/>
  <c r="AE112" i="33"/>
  <c r="H112" i="33"/>
  <c r="AA113" i="33"/>
  <c r="G112" i="33"/>
  <c r="AA112" i="33"/>
  <c r="AB112" i="33"/>
  <c r="K113" i="33"/>
  <c r="J112" i="33"/>
  <c r="I113" i="33"/>
  <c r="K112" i="33"/>
  <c r="G113" i="33"/>
  <c r="S110" i="33"/>
  <c r="T110" i="33"/>
  <c r="Q110" i="33"/>
  <c r="U110" i="33"/>
  <c r="R110" i="33"/>
  <c r="AC112" i="33"/>
  <c r="H113" i="33"/>
  <c r="AD113" i="33"/>
  <c r="K13" i="31"/>
  <c r="AC13" i="31"/>
  <c r="AD13" i="31"/>
  <c r="H13" i="31"/>
  <c r="AA13" i="31"/>
  <c r="AE13" i="31"/>
  <c r="AB13" i="31"/>
  <c r="G13" i="31"/>
  <c r="I13" i="31"/>
  <c r="R46" i="31"/>
  <c r="Q46" i="31"/>
  <c r="S46" i="31"/>
  <c r="T46" i="31"/>
  <c r="U46" i="31"/>
  <c r="J13" i="31"/>
  <c r="H46" i="29"/>
  <c r="AB46" i="29"/>
  <c r="G46" i="29"/>
  <c r="AA46" i="29"/>
  <c r="I46" i="29"/>
  <c r="AC46" i="29"/>
  <c r="J46" i="29"/>
  <c r="AD46" i="29"/>
  <c r="K46" i="29"/>
  <c r="AE46"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U21" i="26" a="1"/>
  <c r="T19" i="22" a="1"/>
  <c r="Q13" i="33" a="1"/>
  <c r="S21" i="26" a="1"/>
  <c r="Q21" i="26" a="1"/>
  <c r="S20" i="22" a="1"/>
  <c r="R19" i="22" a="1"/>
  <c r="R13" i="33" a="1"/>
  <c r="U13" i="33" a="1"/>
  <c r="T13" i="33" a="1"/>
  <c r="R75" i="22" a="1"/>
  <c r="Q19" i="22" a="1"/>
  <c r="S13" i="33" a="1"/>
  <c r="R40" i="22" a="1"/>
  <c r="U20" i="22" a="1"/>
  <c r="Q75" i="22" a="1"/>
  <c r="Q20" i="22" a="1"/>
  <c r="R20" i="22" a="1"/>
  <c r="S76" i="23" a="1"/>
  <c r="T21" i="26" a="1"/>
  <c r="U19" i="22" a="1"/>
  <c r="T20" i="22" a="1"/>
  <c r="S40" i="23" a="1"/>
  <c r="S19" i="22" a="1"/>
  <c r="R21" i="26" a="1"/>
  <c r="H110" i="33" l="1"/>
  <c r="K110" i="33"/>
  <c r="J110" i="33"/>
  <c r="AC110" i="33"/>
  <c r="AA110" i="33"/>
  <c r="I110" i="33"/>
  <c r="AE110" i="33"/>
  <c r="G110" i="33"/>
  <c r="AB110" i="33"/>
  <c r="AD110" i="33"/>
  <c r="S13" i="33"/>
  <c r="R13" i="33"/>
  <c r="U13" i="33"/>
  <c r="Q13" i="33"/>
  <c r="T13" i="33"/>
  <c r="G46" i="31"/>
  <c r="AB46" i="31"/>
  <c r="J46" i="31"/>
  <c r="AC46" i="31"/>
  <c r="K46" i="31"/>
  <c r="AA46" i="31"/>
  <c r="AD46" i="31"/>
  <c r="AE46" i="31"/>
  <c r="I46" i="31"/>
  <c r="H46" i="31"/>
  <c r="G21" i="25"/>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U21" i="27" a="1"/>
  <c r="AD13" i="33" l="1"/>
  <c r="K13" i="33"/>
  <c r="H13" i="33"/>
  <c r="I13" i="33"/>
  <c r="G13" i="33"/>
  <c r="U19" i="23" a="1"/>
  <c r="R21" i="27" a="1"/>
  <c r="S20" i="23" a="1"/>
  <c r="Q76" i="23" a="1"/>
  <c r="S19" i="23" a="1"/>
  <c r="Q21" i="27" a="1"/>
  <c r="T19" i="23" a="1"/>
  <c r="T20" i="23" a="1"/>
  <c r="R19" i="23" a="1"/>
  <c r="R46" i="33" a="1"/>
  <c r="R40" i="23" a="1"/>
  <c r="Q20" i="23" a="1"/>
  <c r="Q40" i="22" a="1"/>
  <c r="S46" i="33" a="1"/>
  <c r="U20" i="23" a="1"/>
  <c r="Q46" i="33" a="1"/>
  <c r="R20" i="23" a="1"/>
  <c r="S21" i="27" a="1"/>
  <c r="U46" i="33" a="1"/>
  <c r="Q19" i="23" a="1"/>
  <c r="T21" i="27" a="1"/>
  <c r="T46" i="33" a="1"/>
  <c r="R76" i="23" a="1"/>
  <c r="AB13" i="33" l="1"/>
  <c r="J13" i="33"/>
  <c r="AC13" i="33"/>
  <c r="AA13" i="33"/>
  <c r="AE13" i="33"/>
  <c r="R46" i="33"/>
  <c r="U46" i="33"/>
  <c r="T46" i="33"/>
  <c r="Q46" i="33"/>
  <c r="S46" i="33"/>
  <c r="H21" i="26"/>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Q40" i="23" a="1"/>
  <c r="R21" i="28" a="1"/>
  <c r="T9" i="22" a="1"/>
  <c r="S21" i="28" a="1"/>
  <c r="U21" i="28" a="1"/>
  <c r="T21" i="28" a="1"/>
  <c r="Q21" i="28" a="1"/>
  <c r="J46" i="33" l="1"/>
  <c r="AE46" i="33"/>
  <c r="AB46" i="33"/>
  <c r="I46" i="33"/>
  <c r="AA46" i="33"/>
  <c r="K46" i="33"/>
  <c r="AC46" i="33"/>
  <c r="G46" i="33"/>
  <c r="H46" i="33"/>
  <c r="AD46" i="33"/>
  <c r="AA21" i="27"/>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T9" i="23" a="1"/>
  <c r="S17" i="29" a="1"/>
  <c r="S9" i="22" a="1"/>
  <c r="U17" i="29" a="1"/>
  <c r="T17" i="29" a="1"/>
  <c r="Q17" i="29" a="1"/>
  <c r="R17" i="29" a="1"/>
  <c r="Q17" i="29" l="1"/>
  <c r="T17" i="29"/>
  <c r="R17" i="29"/>
  <c r="S17" i="29"/>
  <c r="U17" i="29"/>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U17" i="31" a="1"/>
  <c r="S17" i="31" a="1"/>
  <c r="T17" i="31" a="1"/>
  <c r="Q17" i="31" a="1"/>
  <c r="S9" i="23" a="1"/>
  <c r="R17" i="31" a="1"/>
  <c r="U17" i="31" l="1"/>
  <c r="S17" i="31"/>
  <c r="R17" i="31"/>
  <c r="T17" i="31"/>
  <c r="Q17" i="31"/>
  <c r="K17" i="29"/>
  <c r="I17" i="29"/>
  <c r="H17" i="29"/>
  <c r="J17" i="29"/>
  <c r="AA17" i="29"/>
  <c r="G17" i="29"/>
  <c r="AE17" i="29"/>
  <c r="AC17" i="29"/>
  <c r="AD17" i="29"/>
  <c r="AB17"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G17" i="31" l="1"/>
  <c r="AD17" i="31"/>
  <c r="AB17" i="31"/>
  <c r="K17" i="31"/>
  <c r="AC17" i="31"/>
  <c r="AA17" i="31"/>
  <c r="AE17" i="31"/>
  <c r="I17" i="31"/>
  <c r="H17" i="31"/>
  <c r="J17" i="31"/>
  <c r="I9" i="23"/>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77" i="22" a="1"/>
  <c r="T48" i="22" a="1"/>
  <c r="T29" i="22" a="1"/>
  <c r="T113" i="22" a="1"/>
  <c r="T83" i="22" a="1"/>
  <c r="T97" i="22" a="1"/>
  <c r="T16" i="22" a="1"/>
  <c r="T114" i="22" a="1"/>
  <c r="T63" i="22" a="1"/>
  <c r="T50" i="22" a="1"/>
  <c r="T54" i="22" a="1"/>
  <c r="T93" i="22" a="1"/>
  <c r="T91" i="22" a="1"/>
  <c r="T144" i="22" a="1"/>
  <c r="T124" i="22" a="1"/>
  <c r="Q17" i="33" a="1"/>
  <c r="T60" i="22" a="1"/>
  <c r="T28" i="22" a="1"/>
  <c r="T72" i="22" a="1"/>
  <c r="T130" i="22" a="1"/>
  <c r="T39" i="22" a="1"/>
  <c r="T141" i="22" a="1"/>
  <c r="T11" i="22" a="1"/>
  <c r="T84" i="22" a="1"/>
  <c r="U17" i="33" a="1"/>
  <c r="T56" i="22" a="1"/>
  <c r="T122" i="22" a="1"/>
  <c r="T128" i="22" a="1"/>
  <c r="T76" i="22" a="1"/>
  <c r="S35" i="22" a="1"/>
  <c r="R17" i="33" a="1"/>
  <c r="T41" i="22" a="1"/>
  <c r="T22" i="22" a="1"/>
  <c r="T115" i="22" a="1"/>
  <c r="T21" i="22" a="1"/>
  <c r="T51" i="22" a="1"/>
  <c r="T58" i="22" a="1"/>
  <c r="T43" i="22" a="1"/>
  <c r="T47" i="22" a="1"/>
  <c r="T116" i="22" a="1"/>
  <c r="T57" i="22" a="1"/>
  <c r="T127" i="22" a="1"/>
  <c r="T67" i="22" a="1"/>
  <c r="T38" i="22" a="1"/>
  <c r="T70" i="22" a="1"/>
  <c r="T92" i="22" a="1"/>
  <c r="S17" i="33" a="1"/>
  <c r="T12" i="22" a="1"/>
  <c r="T137" i="22" a="1"/>
  <c r="T65" i="22" a="1"/>
  <c r="T104" i="22" a="1"/>
  <c r="T129" i="22" a="1"/>
  <c r="T61" i="22" a="1"/>
  <c r="T100" i="22" a="1"/>
  <c r="T132" i="22" a="1"/>
  <c r="T105" i="22" a="1"/>
  <c r="T53" i="22" a="1"/>
  <c r="T44" i="22" a="1"/>
  <c r="T46" i="22" a="1"/>
  <c r="T62" i="22" a="1"/>
  <c r="T134" i="22" a="1"/>
  <c r="T112" i="22" a="1"/>
  <c r="T42" i="22" a="1"/>
  <c r="T10" i="22" a="1"/>
  <c r="T59" i="22" a="1"/>
  <c r="T68" i="22" a="1"/>
  <c r="T99" i="22" a="1"/>
  <c r="T69" i="22" a="1"/>
  <c r="T111" i="22" a="1"/>
  <c r="T90" i="22" a="1"/>
  <c r="T23" i="22" a="1"/>
  <c r="T140" i="22" a="1"/>
  <c r="T78" i="22" a="1"/>
  <c r="T103" i="22" a="1"/>
  <c r="T14" i="22" a="1"/>
  <c r="T136" i="22" a="1"/>
  <c r="T126" i="22" a="1"/>
  <c r="T80" i="22" a="1"/>
  <c r="T55" i="22" a="1"/>
  <c r="T32" i="22" a="1"/>
  <c r="T15" i="22" a="1"/>
  <c r="T45" i="22" a="1"/>
  <c r="T102" i="22" a="1"/>
  <c r="T96" i="22" a="1"/>
  <c r="T13" i="22" a="1"/>
  <c r="T66" i="22" a="1"/>
  <c r="T37" i="22" a="1"/>
  <c r="T71" i="22" a="1"/>
  <c r="T26" i="22" a="1"/>
  <c r="T79" i="22" a="1"/>
  <c r="T30" i="22" a="1"/>
  <c r="T82" i="22" a="1"/>
  <c r="T64" i="22" a="1"/>
  <c r="T31" i="22" a="1"/>
  <c r="T139" i="22" a="1"/>
  <c r="T49" i="22" a="1"/>
  <c r="T146" i="22" a="1"/>
  <c r="T142" i="22" a="1"/>
  <c r="T86" i="22" a="1"/>
  <c r="T36" i="22" a="1"/>
  <c r="T85" i="22" a="1"/>
  <c r="T17" i="33" a="1"/>
  <c r="T95" i="22" a="1"/>
  <c r="T52" i="22" a="1"/>
  <c r="T110" i="22" a="1"/>
  <c r="T133" i="22" a="1"/>
  <c r="T94" i="22" a="1"/>
  <c r="U17" i="33" l="1"/>
  <c r="Q17" i="33"/>
  <c r="S17" i="33"/>
  <c r="R17" i="33"/>
  <c r="T17" i="33"/>
  <c r="T38" i="22"/>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S13" i="22" a="1"/>
  <c r="S122" i="22" a="1"/>
  <c r="T73" i="23" a="1"/>
  <c r="T28" i="23" a="1"/>
  <c r="T61" i="23" a="1"/>
  <c r="S93" i="22" a="1"/>
  <c r="S72" i="22" a="1"/>
  <c r="T143" i="23" a="1"/>
  <c r="T58" i="23" a="1"/>
  <c r="S114" i="22" a="1"/>
  <c r="S31" i="22" a="1"/>
  <c r="S30" i="22" a="1"/>
  <c r="S110" i="22" a="1"/>
  <c r="T41" i="23" a="1"/>
  <c r="S85" i="22" a="1"/>
  <c r="T106" i="23" a="1"/>
  <c r="S80" i="22" a="1"/>
  <c r="S116" i="22" a="1"/>
  <c r="S140" i="22" a="1"/>
  <c r="S90" i="22" a="1"/>
  <c r="T87" i="23" a="1"/>
  <c r="T101" i="23" a="1"/>
  <c r="T131" i="23" a="1"/>
  <c r="S127" i="22" a="1"/>
  <c r="S36" i="22" a="1"/>
  <c r="T14" i="23" a="1"/>
  <c r="S15" i="22" a="1"/>
  <c r="T64" i="23" a="1"/>
  <c r="S56" i="22" a="1"/>
  <c r="S141" i="22" a="1"/>
  <c r="S52" i="22" a="1"/>
  <c r="S92" i="22" a="1"/>
  <c r="T93" i="23" a="1"/>
  <c r="S59" i="22" a="1"/>
  <c r="T30" i="23" a="1"/>
  <c r="T97" i="23" a="1"/>
  <c r="S130" i="22" a="1"/>
  <c r="T83" i="23" a="1"/>
  <c r="T47" i="23" a="1"/>
  <c r="T65" i="23" a="1"/>
  <c r="S68" i="22" a="1"/>
  <c r="S82" i="22" a="1"/>
  <c r="S37" i="22" a="1"/>
  <c r="T37" i="23" a="1"/>
  <c r="T22" i="23" a="1"/>
  <c r="S64" i="22" a="1"/>
  <c r="S134" i="22" a="1"/>
  <c r="S61" i="22" a="1"/>
  <c r="S115" i="22" a="1"/>
  <c r="T59" i="23" a="1"/>
  <c r="S66" i="22" a="1"/>
  <c r="T66" i="23" a="1"/>
  <c r="T71" i="23" a="1"/>
  <c r="T123" i="23" a="1"/>
  <c r="S35" i="23" a="1"/>
  <c r="T57" i="23" a="1"/>
  <c r="T31" i="23" a="1"/>
  <c r="T32" i="23" a="1"/>
  <c r="S48" i="22" a="1"/>
  <c r="S44" i="22" a="1"/>
  <c r="T127" i="23" a="1"/>
  <c r="S132" i="22" a="1"/>
  <c r="S55" i="22" a="1"/>
  <c r="S126" i="22" a="1"/>
  <c r="S91" i="22" a="1"/>
  <c r="S47" i="22" a="1"/>
  <c r="S78" i="22" a="1"/>
  <c r="S10" i="22" a="1"/>
  <c r="T46" i="23" a="1"/>
  <c r="T44" i="23" a="1"/>
  <c r="S111" i="22" a="1"/>
  <c r="T134" i="23" a="1"/>
  <c r="S14" i="22" a="1"/>
  <c r="T11" i="23" a="1"/>
  <c r="S113" i="22" a="1"/>
  <c r="S29" i="22" a="1"/>
  <c r="S102" i="22" a="1"/>
  <c r="T26" i="23" a="1"/>
  <c r="S144" i="22" a="1"/>
  <c r="S65" i="22" a="1"/>
  <c r="S133" i="22" a="1"/>
  <c r="S84" i="22" a="1"/>
  <c r="S43" i="22" a="1"/>
  <c r="S103" i="22" a="1"/>
  <c r="S58" i="22" a="1"/>
  <c r="T91" i="23" a="1"/>
  <c r="S49" i="22" a="1"/>
  <c r="S23" i="22" a="1"/>
  <c r="S86" i="22" a="1"/>
  <c r="S69" i="22" a="1"/>
  <c r="S96" i="22" a="1"/>
  <c r="T69" i="23" a="1"/>
  <c r="S45" i="22" a="1"/>
  <c r="S16" i="22" a="1"/>
  <c r="S71" i="22" a="1"/>
  <c r="T95" i="23" a="1"/>
  <c r="S21" i="22" a="1"/>
  <c r="T67" i="23" a="1"/>
  <c r="S100" i="22" a="1"/>
  <c r="T115" i="23" a="1"/>
  <c r="S139" i="22" a="1"/>
  <c r="T78" i="23" a="1"/>
  <c r="T104" i="23" a="1"/>
  <c r="T21" i="23" a="1"/>
  <c r="T12" i="23" a="1"/>
  <c r="T133" i="23" a="1"/>
  <c r="S136" i="22" a="1"/>
  <c r="T15" i="23" a="1"/>
  <c r="T125" i="23" a="1"/>
  <c r="S105" i="22" a="1"/>
  <c r="T79" i="23" a="1"/>
  <c r="S99" i="22" a="1"/>
  <c r="T129" i="23" a="1"/>
  <c r="T112" i="23" a="1"/>
  <c r="S104" i="22" a="1"/>
  <c r="T56" i="23" a="1"/>
  <c r="T96" i="23" a="1"/>
  <c r="S60" i="22" a="1"/>
  <c r="S22" i="22" a="1"/>
  <c r="T86" i="23" a="1"/>
  <c r="S42" i="22" a="1"/>
  <c r="T140" i="23" a="1"/>
  <c r="S97" i="22" a="1"/>
  <c r="S137" i="22" a="1"/>
  <c r="T29" i="23" a="1"/>
  <c r="T113" i="23" a="1"/>
  <c r="T103" i="23" a="1"/>
  <c r="S38" i="22" a="1"/>
  <c r="S62" i="22" a="1"/>
  <c r="T77" i="23" a="1"/>
  <c r="T100" i="23" a="1"/>
  <c r="T85" i="23" a="1"/>
  <c r="T55" i="23" a="1"/>
  <c r="T130" i="23" a="1"/>
  <c r="T80" i="23" a="1"/>
  <c r="T117" i="23" a="1"/>
  <c r="T60" i="23" a="1"/>
  <c r="S83" i="22" a="1"/>
  <c r="S32" i="22" a="1"/>
  <c r="T68" i="23" a="1"/>
  <c r="T38" i="23" a="1"/>
  <c r="T145" i="23" a="1"/>
  <c r="T142" i="23" a="1"/>
  <c r="T72" i="23" a="1"/>
  <c r="S76" i="22" a="1"/>
  <c r="S63" i="22" a="1"/>
  <c r="T13" i="23" a="1"/>
  <c r="S94" i="22" a="1"/>
  <c r="S28" i="22" a="1"/>
  <c r="S46" i="22" a="1"/>
  <c r="S54" i="22" a="1"/>
  <c r="T49" i="23" a="1"/>
  <c r="S77" i="22" a="1"/>
  <c r="T147" i="23" a="1"/>
  <c r="T10" i="23" a="1"/>
  <c r="T135" i="23" a="1"/>
  <c r="S12" i="22" a="1"/>
  <c r="T51" i="23" a="1"/>
  <c r="S95" i="22" a="1"/>
  <c r="S41" i="22" a="1"/>
  <c r="T45" i="23" a="1"/>
  <c r="S70" i="22" a="1"/>
  <c r="T43" i="23" a="1"/>
  <c r="S57" i="22" a="1"/>
  <c r="S53" i="22" a="1"/>
  <c r="S128" i="22" a="1"/>
  <c r="T70" i="23" a="1"/>
  <c r="T137" i="23" a="1"/>
  <c r="T42" i="23" a="1"/>
  <c r="T94" i="23" a="1"/>
  <c r="S129" i="22" a="1"/>
  <c r="T138" i="23" a="1"/>
  <c r="T52" i="23" a="1"/>
  <c r="T63" i="23" a="1"/>
  <c r="T128" i="23" a="1"/>
  <c r="T39" i="23" a="1"/>
  <c r="R35" i="22" a="1"/>
  <c r="S26" i="22" a="1"/>
  <c r="T81" i="23" a="1"/>
  <c r="T62" i="23" a="1"/>
  <c r="T54" i="23" a="1"/>
  <c r="S39" i="22" a="1"/>
  <c r="T50" i="23" a="1"/>
  <c r="S142" i="22" a="1"/>
  <c r="T141" i="23" a="1"/>
  <c r="S51" i="22" a="1"/>
  <c r="S50" i="22" a="1"/>
  <c r="T23" i="23" a="1"/>
  <c r="T84" i="23" a="1"/>
  <c r="S146" i="22" a="1"/>
  <c r="T105" i="23" a="1"/>
  <c r="T111" i="23" a="1"/>
  <c r="S79" i="22" a="1"/>
  <c r="T36" i="23" a="1"/>
  <c r="T92" i="23" a="1"/>
  <c r="T98" i="23" a="1"/>
  <c r="S124" i="22" a="1"/>
  <c r="S67" i="22" a="1"/>
  <c r="T16" i="23" a="1"/>
  <c r="T114" i="23" a="1"/>
  <c r="S112" i="22" a="1"/>
  <c r="T116" i="23" a="1"/>
  <c r="S11" i="22" a="1"/>
  <c r="T53" i="23" a="1"/>
  <c r="AD17" i="33" l="1"/>
  <c r="AB17" i="33"/>
  <c r="AC17" i="33"/>
  <c r="AE17" i="33"/>
  <c r="G17" i="33"/>
  <c r="K17" i="33"/>
  <c r="I17" i="33"/>
  <c r="J17" i="33"/>
  <c r="AA17" i="33"/>
  <c r="H17" i="33"/>
  <c r="S36" i="22"/>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S30" i="23" a="1"/>
  <c r="S60" i="23" a="1"/>
  <c r="S57" i="23" a="1"/>
  <c r="R76" i="22" a="1"/>
  <c r="R42" i="22" a="1"/>
  <c r="R100" i="22" a="1"/>
  <c r="S98" i="23" a="1"/>
  <c r="S117" i="23" a="1"/>
  <c r="S61" i="23" a="1"/>
  <c r="R55" i="22" a="1"/>
  <c r="R142" i="22" a="1"/>
  <c r="R84" i="22" a="1"/>
  <c r="S22" i="23" a="1"/>
  <c r="R90" i="22" a="1"/>
  <c r="S131" i="23" a="1"/>
  <c r="S31" i="23" a="1"/>
  <c r="S78" i="23" a="1"/>
  <c r="R122" i="22" a="1"/>
  <c r="S114" i="23" a="1"/>
  <c r="S16" i="23" a="1"/>
  <c r="S128" i="23" a="1"/>
  <c r="R124" i="22" a="1"/>
  <c r="S68" i="23" a="1"/>
  <c r="R97" i="22" a="1"/>
  <c r="S66" i="23" a="1"/>
  <c r="R103" i="22" a="1"/>
  <c r="R96" i="22" a="1"/>
  <c r="R130" i="22" a="1"/>
  <c r="S115" i="23" a="1"/>
  <c r="S14" i="23" a="1"/>
  <c r="S81" i="23" a="1"/>
  <c r="S116" i="23" a="1"/>
  <c r="S26" i="23" a="1"/>
  <c r="S59" i="23" a="1"/>
  <c r="S54" i="23" a="1"/>
  <c r="R52" i="22" a="1"/>
  <c r="S44" i="23" a="1"/>
  <c r="S133" i="23" a="1"/>
  <c r="S28" i="23" a="1"/>
  <c r="S37" i="23" a="1"/>
  <c r="S96" i="23" a="1"/>
  <c r="S77" i="23" a="1"/>
  <c r="R129" i="22" a="1"/>
  <c r="R44" i="22" a="1"/>
  <c r="R116" i="22" a="1"/>
  <c r="S15" i="23" a="1"/>
  <c r="R35" i="23" a="1"/>
  <c r="R114" i="22" a="1"/>
  <c r="R144" i="22" a="1"/>
  <c r="Q35" i="22" a="1"/>
  <c r="S106" i="23" a="1"/>
  <c r="R48" i="22" a="1"/>
  <c r="R32" i="22" a="1"/>
  <c r="S87" i="23" a="1"/>
  <c r="S64" i="23" a="1"/>
  <c r="R45" i="22" a="1"/>
  <c r="S47" i="23" a="1"/>
  <c r="S53" i="23" a="1"/>
  <c r="S42" i="23" a="1"/>
  <c r="S142" i="23" a="1"/>
  <c r="R15" i="22" a="1"/>
  <c r="S13" i="23" a="1"/>
  <c r="S50" i="23" a="1"/>
  <c r="R11" i="22" a="1"/>
  <c r="R57" i="22" a="1"/>
  <c r="R43" i="22" a="1"/>
  <c r="S83" i="23" a="1"/>
  <c r="R50" i="22" a="1"/>
  <c r="S39" i="23" a="1"/>
  <c r="R94" i="22" a="1"/>
  <c r="R91" i="22" a="1"/>
  <c r="S46" i="23" a="1"/>
  <c r="S137" i="23" a="1"/>
  <c r="R127" i="22" a="1"/>
  <c r="S23" i="23" a="1"/>
  <c r="S140" i="23" a="1"/>
  <c r="R56" i="22" a="1"/>
  <c r="S113" i="23" a="1"/>
  <c r="R99" i="22" a="1"/>
  <c r="S105" i="23" a="1"/>
  <c r="S41" i="23" a="1"/>
  <c r="R31" i="22" a="1"/>
  <c r="S72" i="23" a="1"/>
  <c r="R16" i="22" a="1"/>
  <c r="S129" i="23" a="1"/>
  <c r="R95" i="22" a="1"/>
  <c r="S67" i="23" a="1"/>
  <c r="S100" i="23" a="1"/>
  <c r="S36" i="23" a="1"/>
  <c r="S134" i="23" a="1"/>
  <c r="S127" i="23" a="1"/>
  <c r="S79" i="23" a="1"/>
  <c r="R22" i="22" a="1"/>
  <c r="S80" i="23" a="1"/>
  <c r="R79" i="22" a="1"/>
  <c r="R37" i="22" a="1"/>
  <c r="S49" i="23" a="1"/>
  <c r="S112" i="23" a="1"/>
  <c r="S62" i="23" a="1"/>
  <c r="R137" i="22" a="1"/>
  <c r="R64" i="22" a="1"/>
  <c r="S51" i="23" a="1"/>
  <c r="S70" i="23" a="1"/>
  <c r="S12" i="23" a="1"/>
  <c r="R115" i="22" a="1"/>
  <c r="R146" i="22" a="1"/>
  <c r="R85" i="22" a="1"/>
  <c r="S32" i="23" a="1"/>
  <c r="S86" i="23" a="1"/>
  <c r="R67" i="22" a="1"/>
  <c r="S56" i="23" a="1"/>
  <c r="S143" i="23" a="1"/>
  <c r="R63" i="22" a="1"/>
  <c r="S10" i="23" a="1"/>
  <c r="R23" i="22" a="1"/>
  <c r="R61" i="22" a="1"/>
  <c r="S84" i="23" a="1"/>
  <c r="R102" i="22" a="1"/>
  <c r="R38" i="22" a="1"/>
  <c r="R83" i="22" a="1"/>
  <c r="R60" i="22" a="1"/>
  <c r="R26" i="22" a="1"/>
  <c r="S147" i="23" a="1"/>
  <c r="R72" i="22" a="1"/>
  <c r="S103" i="23" a="1"/>
  <c r="S55" i="23" a="1"/>
  <c r="S71" i="23" a="1"/>
  <c r="R93" i="22" a="1"/>
  <c r="R53" i="22" a="1"/>
  <c r="S101" i="23" a="1"/>
  <c r="R126" i="22" a="1"/>
  <c r="S138" i="23" a="1"/>
  <c r="R36" i="22" a="1"/>
  <c r="R65" i="22" a="1"/>
  <c r="R71" i="22" a="1"/>
  <c r="R46" i="22" a="1"/>
  <c r="R128" i="22" a="1"/>
  <c r="S65" i="23" a="1"/>
  <c r="R59" i="22" a="1"/>
  <c r="R62" i="22" a="1"/>
  <c r="R92" i="22" a="1"/>
  <c r="S93" i="23" a="1"/>
  <c r="S130" i="23" a="1"/>
  <c r="R82" i="22" a="1"/>
  <c r="R86" i="22" a="1"/>
  <c r="R12" i="22" a="1"/>
  <c r="S141" i="23" a="1"/>
  <c r="R69" i="22" a="1"/>
  <c r="R13" i="22" a="1"/>
  <c r="S58" i="23" a="1"/>
  <c r="R104" i="22" a="1"/>
  <c r="R47" i="22" a="1"/>
  <c r="R30" i="22" a="1"/>
  <c r="S104" i="23" a="1"/>
  <c r="R39" i="22" a="1"/>
  <c r="R58" i="22" a="1"/>
  <c r="S135" i="23" a="1"/>
  <c r="S95" i="23" a="1"/>
  <c r="R14" i="22" a="1"/>
  <c r="S111" i="23" a="1"/>
  <c r="R78" i="22" a="1"/>
  <c r="R77" i="22" a="1"/>
  <c r="R80" i="22" a="1"/>
  <c r="R68" i="22" a="1"/>
  <c r="R49" i="22" a="1"/>
  <c r="R21" i="22" a="1"/>
  <c r="S38" i="23" a="1"/>
  <c r="S52" i="23" a="1"/>
  <c r="S21" i="23" a="1"/>
  <c r="R41" i="22" a="1"/>
  <c r="S97" i="23" a="1"/>
  <c r="S73" i="23" a="1"/>
  <c r="R66" i="22" a="1"/>
  <c r="S11" i="23" a="1"/>
  <c r="S45" i="23" a="1"/>
  <c r="R105" i="22" a="1"/>
  <c r="R139" i="22" a="1"/>
  <c r="S94" i="23" a="1"/>
  <c r="R51" i="22" a="1"/>
  <c r="S63" i="23" a="1"/>
  <c r="R141" i="22" a="1"/>
  <c r="S43" i="23" a="1"/>
  <c r="S92" i="23" a="1"/>
  <c r="S85" i="23" a="1"/>
  <c r="S145" i="23" a="1"/>
  <c r="S29" i="23" a="1"/>
  <c r="R70" i="22" a="1"/>
  <c r="R113" i="22" a="1"/>
  <c r="S123" i="23" a="1"/>
  <c r="R28" i="22" a="1"/>
  <c r="R54" i="22" a="1"/>
  <c r="S69" i="23" a="1"/>
  <c r="R29" i="22" a="1"/>
  <c r="S91" i="23" a="1"/>
  <c r="S125" i="23" a="1"/>
  <c r="R140" i="22" a="1"/>
  <c r="R10" i="22"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Q64" i="22" a="1"/>
  <c r="R57" i="23" a="1"/>
  <c r="R103" i="23" a="1"/>
  <c r="R130" i="23" a="1"/>
  <c r="R30" i="23" a="1"/>
  <c r="R45" i="23" a="1"/>
  <c r="R37" i="23" a="1"/>
  <c r="R31" i="23" a="1"/>
  <c r="R91" i="23" a="1"/>
  <c r="R52" i="23" a="1"/>
  <c r="R61" i="23" a="1"/>
  <c r="Q52" i="22" a="1"/>
  <c r="R143" i="23" a="1"/>
  <c r="Q97" i="22" a="1"/>
  <c r="Q72" i="22" a="1"/>
  <c r="R39" i="23" a="1"/>
  <c r="Q136" i="22" a="1"/>
  <c r="R43" i="23" a="1"/>
  <c r="R136" i="22" a="1"/>
  <c r="R125" i="23" a="1"/>
  <c r="R65" i="23" a="1"/>
  <c r="Q84" i="22" a="1"/>
  <c r="R41" i="23" a="1"/>
  <c r="R85" i="23" a="1"/>
  <c r="Q128" i="22" a="1"/>
  <c r="R73" i="23" a="1"/>
  <c r="Q30" i="22" a="1"/>
  <c r="R95" i="23" a="1"/>
  <c r="R81" i="23" a="1"/>
  <c r="R84" i="23" a="1"/>
  <c r="R112" i="22" a="1"/>
  <c r="Q82" i="22" a="1"/>
  <c r="Q21" i="22" a="1"/>
  <c r="Q29" i="22" a="1"/>
  <c r="Q90" i="22" a="1"/>
  <c r="Q122" i="22" a="1"/>
  <c r="Q15" i="22" a="1"/>
  <c r="Q51" i="22" a="1"/>
  <c r="R26" i="23" a="1"/>
  <c r="R46" i="23" a="1"/>
  <c r="Q16" i="22" a="1"/>
  <c r="R80" i="23" a="1"/>
  <c r="R58" i="23" a="1"/>
  <c r="Q94" i="22" a="1"/>
  <c r="Q45" i="22" a="1"/>
  <c r="Q146" i="22" a="1"/>
  <c r="R127" i="23" a="1"/>
  <c r="Q127" i="22" a="1"/>
  <c r="Q48" i="22" a="1"/>
  <c r="R21" i="23" a="1"/>
  <c r="R22" i="23" a="1"/>
  <c r="R79" i="23" a="1"/>
  <c r="Q41" i="22" a="1"/>
  <c r="R38" i="23" a="1"/>
  <c r="Q50" i="22" a="1"/>
  <c r="Q22" i="22" a="1"/>
  <c r="Q36" i="22" a="1"/>
  <c r="Q38" i="22" a="1"/>
  <c r="R56" i="23" a="1"/>
  <c r="R104" i="23" a="1"/>
  <c r="Q139" i="22" a="1"/>
  <c r="R10" i="23" a="1"/>
  <c r="Q53" i="22" a="1"/>
  <c r="R53" i="23" a="1"/>
  <c r="R69" i="23" a="1"/>
  <c r="Q124" i="22" a="1"/>
  <c r="Q32" i="22" a="1"/>
  <c r="Q43" i="22" a="1"/>
  <c r="R64" i="23" a="1"/>
  <c r="R16" i="23" a="1"/>
  <c r="Q83" i="22" a="1"/>
  <c r="Q44" i="22" a="1"/>
  <c r="Q111" i="22" a="1"/>
  <c r="Q68" i="22" a="1"/>
  <c r="Q110" i="22" a="1"/>
  <c r="R110" i="22" a="1"/>
  <c r="R77" i="23" a="1"/>
  <c r="R134" i="22" a="1"/>
  <c r="Q12" i="22" a="1"/>
  <c r="R54" i="23" a="1"/>
  <c r="Q42" i="22" a="1"/>
  <c r="R123" i="23" a="1"/>
  <c r="Q59" i="22" a="1"/>
  <c r="R59" i="23" a="1"/>
  <c r="Q99" i="22" a="1"/>
  <c r="Q116" i="22" a="1"/>
  <c r="R138" i="23" a="1"/>
  <c r="R93" i="23" a="1"/>
  <c r="Q130" i="22" a="1"/>
  <c r="R28" i="23" a="1"/>
  <c r="R92" i="23" a="1"/>
  <c r="R14" i="23" a="1"/>
  <c r="Q133" i="22" a="1"/>
  <c r="Q140" i="22" a="1"/>
  <c r="Q114" i="22" a="1"/>
  <c r="R96" i="23" a="1"/>
  <c r="R55" i="23" a="1"/>
  <c r="Q93" i="22" a="1"/>
  <c r="Q37" i="22" a="1"/>
  <c r="R49" i="23" a="1"/>
  <c r="R11" i="23" a="1"/>
  <c r="Q80" i="22" a="1"/>
  <c r="Q144" i="22" a="1"/>
  <c r="Q47" i="22" a="1"/>
  <c r="Q10" i="22" a="1"/>
  <c r="Q57" i="22" a="1"/>
  <c r="Q95" i="22" a="1"/>
  <c r="R86" i="23" a="1"/>
  <c r="Q105" i="22" a="1"/>
  <c r="R100" i="23" a="1"/>
  <c r="Q132" i="22" a="1"/>
  <c r="Q134" i="22" a="1"/>
  <c r="Q104" i="22" a="1"/>
  <c r="Q65" i="22" a="1"/>
  <c r="R141" i="23" a="1"/>
  <c r="Q70" i="22" a="1"/>
  <c r="R98" i="23" a="1"/>
  <c r="Q28" i="22" a="1"/>
  <c r="R87" i="23" a="1"/>
  <c r="Q86" i="22" a="1"/>
  <c r="Q79" i="22" a="1"/>
  <c r="Q78" i="22" a="1"/>
  <c r="R142" i="23" a="1"/>
  <c r="R114" i="23" a="1"/>
  <c r="Q77" i="22" a="1"/>
  <c r="R97" i="23" a="1"/>
  <c r="R129" i="23" a="1"/>
  <c r="Q58" i="22" a="1"/>
  <c r="R140" i="23" a="1"/>
  <c r="Q92" i="22" a="1"/>
  <c r="Q63" i="22" a="1"/>
  <c r="Q103" i="22" a="1"/>
  <c r="Q85" i="22" a="1"/>
  <c r="Q96" i="22" a="1"/>
  <c r="R83" i="23" a="1"/>
  <c r="R101" i="23" a="1"/>
  <c r="Q126" i="22" a="1"/>
  <c r="R147" i="23" a="1"/>
  <c r="Q91" i="22" a="1"/>
  <c r="Q102" i="22" a="1"/>
  <c r="R23" i="23" a="1"/>
  <c r="Q113" i="22" a="1"/>
  <c r="R78" i="23" a="1"/>
  <c r="R131" i="23" a="1"/>
  <c r="Q35" i="23" a="1"/>
  <c r="R29" i="23" a="1"/>
  <c r="R105" i="23" a="1"/>
  <c r="Q142" i="22" a="1"/>
  <c r="R66" i="23" a="1"/>
  <c r="Q55" i="22" a="1"/>
  <c r="R62" i="23" a="1"/>
  <c r="R145" i="23" a="1"/>
  <c r="R67" i="23" a="1"/>
  <c r="Q46" i="22" a="1"/>
  <c r="R132" i="22" a="1"/>
  <c r="R115" i="23" a="1"/>
  <c r="R106" i="23" a="1"/>
  <c r="R15" i="23" a="1"/>
  <c r="R47" i="23" a="1"/>
  <c r="Q23" i="22" a="1"/>
  <c r="Q67" i="22" a="1"/>
  <c r="Q61" i="22" a="1"/>
  <c r="R51" i="23" a="1"/>
  <c r="Q39" i="22" a="1"/>
  <c r="Q11" i="22" a="1"/>
  <c r="Q49" i="22" a="1"/>
  <c r="Q26" i="22" a="1"/>
  <c r="R44" i="23" a="1"/>
  <c r="Q31" i="22" a="1"/>
  <c r="Q115" i="22" a="1"/>
  <c r="Q14" i="22" a="1"/>
  <c r="Q137" i="22" a="1"/>
  <c r="R13" i="23" a="1"/>
  <c r="Q71" i="22" a="1"/>
  <c r="R12" i="23" a="1"/>
  <c r="Q76" i="22" a="1"/>
  <c r="Q54" i="22" a="1"/>
  <c r="R111" i="22" a="1"/>
  <c r="Q13" i="22" a="1"/>
  <c r="R68" i="23" a="1"/>
  <c r="R117" i="23" a="1"/>
  <c r="Q141" i="22" a="1"/>
  <c r="R50" i="23" a="1"/>
  <c r="Q66" i="22" a="1"/>
  <c r="R36" i="23" a="1"/>
  <c r="Q129" i="22" a="1"/>
  <c r="Q56" i="22" a="1"/>
  <c r="R128" i="23" a="1"/>
  <c r="Q112" i="22" a="1"/>
  <c r="Q62" i="22" a="1"/>
  <c r="R72" i="23" a="1"/>
  <c r="R42" i="23" a="1"/>
  <c r="Q60" i="22" a="1"/>
  <c r="R32" i="23" a="1"/>
  <c r="R70" i="23" a="1"/>
  <c r="R133" i="22" a="1"/>
  <c r="R60" i="23" a="1"/>
  <c r="R116" i="23" a="1"/>
  <c r="R71" i="23" a="1"/>
  <c r="Q69" i="22" a="1"/>
  <c r="R63" i="23" a="1"/>
  <c r="Q100" i="22" a="1"/>
  <c r="R94" i="23"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87" i="23" a="1"/>
  <c r="Q22" i="23" a="1"/>
  <c r="Q112" i="23" a="1"/>
  <c r="Q123" i="23" a="1"/>
  <c r="Q96" i="23" a="1"/>
  <c r="R135" i="23" a="1"/>
  <c r="Q31" i="23" a="1"/>
  <c r="Q78" i="23" a="1"/>
  <c r="Q29" i="23" a="1"/>
  <c r="Q49" i="23" a="1"/>
  <c r="Q135" i="23" a="1"/>
  <c r="Q26" i="23" a="1"/>
  <c r="Q127" i="23" a="1"/>
  <c r="Q28" i="23" a="1"/>
  <c r="Q45" i="23" a="1"/>
  <c r="Q65" i="23" a="1"/>
  <c r="Q134" i="23" a="1"/>
  <c r="Q113" i="23" a="1"/>
  <c r="Q83" i="23" a="1"/>
  <c r="Q68" i="23" a="1"/>
  <c r="Q50" i="23" a="1"/>
  <c r="Q116" i="23" a="1"/>
  <c r="Q133" i="23" a="1"/>
  <c r="Q105" i="23" a="1"/>
  <c r="Q39" i="23" a="1"/>
  <c r="Q86" i="23" a="1"/>
  <c r="Q147" i="23" a="1"/>
  <c r="Q36" i="23" a="1"/>
  <c r="Q95" i="23" a="1"/>
  <c r="Q12" i="23" a="1"/>
  <c r="R137" i="23" a="1"/>
  <c r="Q140" i="23" a="1"/>
  <c r="Q59" i="23" a="1"/>
  <c r="Q23" i="23" a="1"/>
  <c r="Q14" i="23" a="1"/>
  <c r="Q47" i="23" a="1"/>
  <c r="Q141" i="23" a="1"/>
  <c r="Q16" i="23" a="1"/>
  <c r="Q71" i="23" a="1"/>
  <c r="Q61" i="23" a="1"/>
  <c r="Q138" i="23" a="1"/>
  <c r="Q43" i="23" a="1"/>
  <c r="Q97" i="23" a="1"/>
  <c r="Q67" i="23" a="1"/>
  <c r="Q58" i="23" a="1"/>
  <c r="Q77" i="23" a="1"/>
  <c r="Q66" i="23" a="1"/>
  <c r="Q10" i="23" a="1"/>
  <c r="Q62" i="23" a="1"/>
  <c r="Q64" i="23" a="1"/>
  <c r="Q51" i="23" a="1"/>
  <c r="Q11" i="23" a="1"/>
  <c r="Q44" i="23" a="1"/>
  <c r="Q32" i="23" a="1"/>
  <c r="Q55" i="23" a="1"/>
  <c r="Q54" i="23" a="1"/>
  <c r="Q104" i="23" a="1"/>
  <c r="Q63" i="23" a="1"/>
  <c r="R112" i="23" a="1"/>
  <c r="Q101" i="23" a="1"/>
  <c r="Q81" i="23" a="1"/>
  <c r="Q93" i="23" a="1"/>
  <c r="Q106" i="23" a="1"/>
  <c r="Q143" i="23" a="1"/>
  <c r="Q41" i="23" a="1"/>
  <c r="Q80" i="23" a="1"/>
  <c r="Q46" i="23" a="1"/>
  <c r="Q56" i="23" a="1"/>
  <c r="Q111" i="23" a="1"/>
  <c r="Q38" i="23" a="1"/>
  <c r="Q69" i="23" a="1"/>
  <c r="R111" i="23" a="1"/>
  <c r="Q131" i="23" a="1"/>
  <c r="Q57" i="23" a="1"/>
  <c r="Q73" i="23" a="1"/>
  <c r="Q114" i="23" a="1"/>
  <c r="R134" i="23" a="1"/>
  <c r="Q37" i="23" a="1"/>
  <c r="Q79" i="23" a="1"/>
  <c r="Q128" i="23" a="1"/>
  <c r="Q92" i="23" a="1"/>
  <c r="Q100" i="23" a="1"/>
  <c r="Q142" i="23" a="1"/>
  <c r="Q125" i="23" a="1"/>
  <c r="Q85" i="23" a="1"/>
  <c r="Q70" i="23" a="1"/>
  <c r="Q15" i="23" a="1"/>
  <c r="Q53" i="23" a="1"/>
  <c r="Q52" i="23" a="1"/>
  <c r="Q117" i="23" a="1"/>
  <c r="Q91" i="23" a="1"/>
  <c r="Q30" i="23" a="1"/>
  <c r="Q13" i="23" a="1"/>
  <c r="Q84" i="23" a="1"/>
  <c r="Q94" i="23" a="1"/>
  <c r="Q42" i="23" a="1"/>
  <c r="Q72" i="23" a="1"/>
  <c r="Q130" i="23" a="1"/>
  <c r="Q129" i="23" a="1"/>
  <c r="Q103" i="23" a="1"/>
  <c r="R133" i="23" a="1"/>
  <c r="Q137" i="23" a="1"/>
  <c r="Q60" i="23" a="1"/>
  <c r="Q145" i="23" a="1"/>
  <c r="Q115" i="23" a="1"/>
  <c r="Q98" i="23" a="1"/>
  <c r="R113" i="23" a="1"/>
  <c r="Q21"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AE115" i="24" l="1"/>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H35" i="26" l="1"/>
  <c r="G35" i="26"/>
  <c r="J35" i="26"/>
  <c r="K35" i="26"/>
  <c r="I35" i="26"/>
  <c r="AB107" i="25"/>
  <c r="H107" i="25"/>
  <c r="AB59" i="25"/>
  <c r="H59" i="25"/>
  <c r="AB64" i="25"/>
  <c r="H64" i="25"/>
  <c r="G57" i="25"/>
  <c r="AA57" i="25"/>
  <c r="G58" i="25"/>
  <c r="AA58" i="25"/>
  <c r="I64" i="25"/>
  <c r="AC64" i="25"/>
  <c r="AC58" i="25"/>
  <c r="I58" i="25"/>
  <c r="K59" i="25"/>
  <c r="AE59" i="25"/>
  <c r="AC57" i="25"/>
  <c r="I57" i="25"/>
  <c r="AE57" i="25"/>
  <c r="K57" i="25"/>
  <c r="K107" i="25"/>
  <c r="AE107" i="25"/>
  <c r="K58" i="25"/>
  <c r="AE58" i="25"/>
  <c r="AD56" i="25"/>
  <c r="J56" i="25"/>
  <c r="H60" i="25"/>
  <c r="AB60" i="25"/>
  <c r="H61" i="25"/>
  <c r="AB61" i="25"/>
  <c r="AA60" i="25"/>
  <c r="G60" i="25"/>
  <c r="J49" i="25"/>
  <c r="AD49" i="25"/>
  <c r="I107" i="25"/>
  <c r="AC107" i="25"/>
  <c r="J57" i="25"/>
  <c r="AD57" i="25"/>
  <c r="K148" i="25"/>
  <c r="AE148" i="25"/>
  <c r="AE62" i="25"/>
  <c r="K62" i="25"/>
  <c r="AA56" i="25"/>
  <c r="G56" i="25"/>
  <c r="H58" i="25"/>
  <c r="AB58" i="25"/>
  <c r="AC59" i="25"/>
  <c r="I59" i="25"/>
  <c r="G64" i="25"/>
  <c r="AA64" i="25"/>
  <c r="AE64" i="25"/>
  <c r="K64" i="25"/>
  <c r="H63" i="25"/>
  <c r="AB63" i="25"/>
  <c r="H57" i="25"/>
  <c r="AB57" i="25"/>
  <c r="AE60" i="25"/>
  <c r="K60" i="25"/>
  <c r="I63" i="25"/>
  <c r="AC63" i="25"/>
  <c r="AC61" i="25"/>
  <c r="I61" i="25"/>
  <c r="G63" i="25"/>
  <c r="AA63" i="25"/>
  <c r="AD58" i="25"/>
  <c r="J58" i="25"/>
  <c r="I56" i="25"/>
  <c r="AC56" i="25"/>
  <c r="AD107" i="25"/>
  <c r="J107" i="25"/>
  <c r="AA62" i="25"/>
  <c r="G62" i="25"/>
  <c r="I62" i="25"/>
  <c r="AC62" i="25"/>
  <c r="J62" i="25"/>
  <c r="AD62" i="25"/>
  <c r="H62" i="25"/>
  <c r="AB62" i="25"/>
  <c r="AD63" i="25"/>
  <c r="J63" i="25"/>
  <c r="AD64" i="25"/>
  <c r="J64" i="25"/>
  <c r="J60" i="25"/>
  <c r="AD60" i="25"/>
  <c r="G59" i="25"/>
  <c r="AA59" i="25"/>
  <c r="G107" i="25"/>
  <c r="AA107" i="25"/>
  <c r="AD59" i="25"/>
  <c r="J59" i="25"/>
  <c r="H56" i="25"/>
  <c r="AB56" i="25"/>
  <c r="G61" i="25"/>
  <c r="AA61" i="25"/>
  <c r="K56" i="25"/>
  <c r="AE56" i="25"/>
  <c r="I60" i="25"/>
  <c r="AC60" i="25"/>
  <c r="AD61" i="25"/>
  <c r="J61" i="25"/>
  <c r="AE61" i="25"/>
  <c r="K61" i="25"/>
  <c r="K63" i="25"/>
  <c r="AE63" i="25"/>
  <c r="Q80" i="24" a="1"/>
  <c r="T86" i="24" a="1"/>
  <c r="U33" i="24" a="1"/>
  <c r="T29" i="24" a="1"/>
  <c r="Q140" i="24" a="1"/>
  <c r="T62" i="26" a="1"/>
  <c r="U43" i="24" a="1"/>
  <c r="R73" i="24" a="1"/>
  <c r="Q138" i="24" a="1"/>
  <c r="S111" i="24" a="1"/>
  <c r="Q83" i="24" a="1"/>
  <c r="Q46" i="24" a="1"/>
  <c r="U100" i="24" a="1"/>
  <c r="Q144" i="24" a="1"/>
  <c r="Q98" i="24" a="1"/>
  <c r="U84" i="24" a="1"/>
  <c r="T30" i="24" a="1"/>
  <c r="U142" i="24" a="1"/>
  <c r="R40" i="24" a="1"/>
  <c r="T13" i="24" a="1"/>
  <c r="U125" i="24" a="1"/>
  <c r="Q25" i="24" a="1"/>
  <c r="Q101" i="24" a="1"/>
  <c r="T44" i="24" a="1"/>
  <c r="U87" i="24" a="1"/>
  <c r="U52" i="24" a="1"/>
  <c r="U114" i="24" a="1"/>
  <c r="S61" i="24" a="1"/>
  <c r="T67" i="24" a="1"/>
  <c r="Q160" i="22" a="1"/>
  <c r="R91" i="24" a="1"/>
  <c r="T134" i="24" a="1"/>
  <c r="Q17" i="24" a="1"/>
  <c r="S11" i="25" a="1"/>
  <c r="U117" i="24" a="1"/>
  <c r="Q75" i="24" a="1"/>
  <c r="R63" i="24" a="1"/>
  <c r="T17" i="24" a="1"/>
  <c r="T108" i="24" a="1"/>
  <c r="T93" i="24" a="1"/>
  <c r="T133" i="24" a="1"/>
  <c r="S69" i="24" a="1"/>
  <c r="U55" i="24" a="1"/>
  <c r="T62" i="24" a="1"/>
  <c r="R81" i="24" a="1"/>
  <c r="T24" i="24" a="1"/>
  <c r="S91" i="24" a="1"/>
  <c r="S61" i="26" a="1"/>
  <c r="R69" i="24" a="1"/>
  <c r="U126" i="24" a="1"/>
  <c r="Q13" i="24" a="1"/>
  <c r="R23" i="25" a="1"/>
  <c r="U89" i="24" a="1"/>
  <c r="Q20" i="24" a="1"/>
  <c r="T110" i="24" a="1"/>
  <c r="Q176" i="24" a="1"/>
  <c r="Q94" i="24" a="1"/>
  <c r="R86" i="24" a="1"/>
  <c r="R131" i="24" a="1"/>
  <c r="T68" i="24" a="1"/>
  <c r="U38" i="24" a="1"/>
  <c r="U56" i="24" a="1"/>
  <c r="Q62" i="26" a="1"/>
  <c r="Q51" i="24" a="1"/>
  <c r="R119" i="24" a="1"/>
  <c r="S34" i="24" a="1"/>
  <c r="T143" i="24" a="1"/>
  <c r="T123" i="24" a="1"/>
  <c r="Q107" i="24" a="1"/>
  <c r="Q126" i="24" a="1"/>
  <c r="Q44" i="24" a="1"/>
  <c r="T28" i="24" a="1"/>
  <c r="R136" i="24" a="1"/>
  <c r="Q24" i="25" a="1"/>
  <c r="Q43" i="24" a="1"/>
  <c r="R71" i="24" a="1"/>
  <c r="U46" i="24" a="1"/>
  <c r="T11" i="25" a="1"/>
  <c r="S51" i="24" a="1"/>
  <c r="S107" i="24" a="1"/>
  <c r="S98" i="24" a="1"/>
  <c r="Q45" i="24" a="1"/>
  <c r="Q70" i="24" a="1"/>
  <c r="S67" i="24" a="1"/>
  <c r="S122" i="24" a="1"/>
  <c r="U130" i="24" a="1"/>
  <c r="U123" i="24" a="1"/>
  <c r="R56" i="24" a="1"/>
  <c r="T83" i="24" a="1"/>
  <c r="S74" i="24" a="1"/>
  <c r="Q11" i="25" a="1"/>
  <c r="R68" i="24" a="1"/>
  <c r="R51" i="24" a="1"/>
  <c r="Q10" i="25" a="1"/>
  <c r="Q52" i="24" a="1"/>
  <c r="T96" i="24" a="1"/>
  <c r="Q67" i="24" a="1"/>
  <c r="Q147" i="24" a="1"/>
  <c r="S116" i="24" a="1"/>
  <c r="Q28" i="24" a="1"/>
  <c r="R31" i="24" a="1"/>
  <c r="T102" i="24" a="1"/>
  <c r="S26" i="24" a="1"/>
  <c r="U120" i="24" a="1"/>
  <c r="U16" i="24" a="1"/>
  <c r="S87" i="24" a="1"/>
  <c r="S129" i="24" a="1"/>
  <c r="T100" i="24" a="1"/>
  <c r="Q60" i="24" a="1"/>
  <c r="R89" i="24" a="1"/>
  <c r="R111" i="24" a="1"/>
  <c r="S66" i="24" a="1"/>
  <c r="U105" i="24" a="1"/>
  <c r="T79" i="24" a="1"/>
  <c r="U61" i="24" a="1"/>
  <c r="U67" i="24" a="1"/>
  <c r="U127" i="24" a="1"/>
  <c r="R41" i="24" a="1"/>
  <c r="Q180" i="24" a="1"/>
  <c r="S140" i="24" a="1"/>
  <c r="Q87" i="24" a="1"/>
  <c r="R17" i="24" a="1"/>
  <c r="R122" i="24" a="1"/>
  <c r="Q55" i="24" a="1"/>
  <c r="S20" i="24" a="1"/>
  <c r="Q58" i="24" a="1"/>
  <c r="S10" i="25" a="1"/>
  <c r="T142" i="24" a="1"/>
  <c r="T113" i="24" a="1"/>
  <c r="T10" i="25" a="1"/>
  <c r="Q76" i="24" a="1"/>
  <c r="U108" i="24" a="1"/>
  <c r="R34" i="24" a="1"/>
  <c r="Q47" i="24" a="1"/>
  <c r="T12" i="24" a="1"/>
  <c r="S49" i="24" a="1"/>
  <c r="T58" i="26" a="1"/>
  <c r="Q92" i="24" a="1"/>
  <c r="U97" i="24" a="1"/>
  <c r="S12" i="24" a="1"/>
  <c r="R25" i="24" a="1"/>
  <c r="Q74" i="24" a="1"/>
  <c r="S123" i="24" a="1"/>
  <c r="R147" i="24" a="1"/>
  <c r="R112" i="24" a="1"/>
  <c r="U135" i="24" a="1"/>
  <c r="S13" i="24" a="1"/>
  <c r="T16" i="24" a="1"/>
  <c r="U86" i="24" a="1"/>
  <c r="S18" i="24" a="1"/>
  <c r="S28" i="24" a="1"/>
  <c r="R96" i="24" a="1"/>
  <c r="T64" i="24" a="1"/>
  <c r="T117" i="24" a="1"/>
  <c r="S89" i="24" a="1"/>
  <c r="U121" i="24" a="1"/>
  <c r="U69" i="24" a="1"/>
  <c r="S82" i="24" a="1"/>
  <c r="S131" i="24" a="1"/>
  <c r="Q84" i="24" a="1"/>
  <c r="S30" i="24" a="1"/>
  <c r="T104" i="24" a="1"/>
  <c r="R18" i="24" a="1"/>
  <c r="Q135" i="24" a="1"/>
  <c r="R33" i="24" a="1"/>
  <c r="R99" i="24" a="1"/>
  <c r="R74" i="24" a="1"/>
  <c r="R16" i="24" a="1"/>
  <c r="R52" i="24" a="1"/>
  <c r="Q62" i="24" a="1"/>
  <c r="T52" i="24" a="1"/>
  <c r="R106" i="24" a="1"/>
  <c r="U93" i="24" a="1"/>
  <c r="T70" i="24" a="1"/>
  <c r="Q69" i="24" a="1"/>
  <c r="S114" i="24" a="1"/>
  <c r="S147" i="24" a="1"/>
  <c r="Q63" i="24" a="1"/>
  <c r="R13" i="24" a="1"/>
  <c r="S63" i="26" a="1"/>
  <c r="R95" i="24" a="1"/>
  <c r="R35" i="24" a="1"/>
  <c r="T45" i="24" a="1"/>
  <c r="R127" i="24" a="1"/>
  <c r="T85" i="24" a="1"/>
  <c r="Q61" i="26" a="1"/>
  <c r="Q82" i="24" a="1"/>
  <c r="U88" i="24" a="1"/>
  <c r="U68" i="24" a="1"/>
  <c r="S11" i="24" a="1"/>
  <c r="T31" i="24" a="1"/>
  <c r="U79" i="24" a="1"/>
  <c r="U134" i="24" a="1"/>
  <c r="S54" i="24" a="1"/>
  <c r="R143" i="24" a="1"/>
  <c r="R82" i="24" a="1"/>
  <c r="R110" i="24" a="1"/>
  <c r="R64" i="24" a="1"/>
  <c r="S120" i="24" a="1"/>
  <c r="Q91" i="24" a="1"/>
  <c r="T36" i="24" a="1"/>
  <c r="Q81" i="24" a="1"/>
  <c r="Q108" i="24" a="1"/>
  <c r="Q54" i="24" a="1"/>
  <c r="Q133" i="24" a="1"/>
  <c r="Q33" i="24" a="1"/>
  <c r="R44" i="24" a="1"/>
  <c r="S126" i="24" a="1"/>
  <c r="S37" i="24" a="1"/>
  <c r="Q105" i="24" a="1"/>
  <c r="R11" i="25" a="1"/>
  <c r="Q66" i="24" a="1"/>
  <c r="U24" i="25" a="1"/>
  <c r="T40" i="24" a="1"/>
  <c r="T49" i="24" a="1"/>
  <c r="S16" i="24" a="1"/>
  <c r="R62" i="24" a="1"/>
  <c r="S90" i="24" a="1"/>
  <c r="Q41" i="24" a="1"/>
  <c r="Q110" i="24" a="1"/>
  <c r="Q56" i="26" a="1"/>
  <c r="R76" i="24" a="1"/>
  <c r="R132" i="24" a="1"/>
  <c r="S77" i="24" a="1"/>
  <c r="S80" i="24" a="1"/>
  <c r="T119" i="24" a="1"/>
  <c r="U82" i="24" a="1"/>
  <c r="T26" i="24" a="1"/>
  <c r="Q23" i="24" a="1"/>
  <c r="S60" i="24" a="1"/>
  <c r="S110" i="24" a="1"/>
  <c r="Q123" i="24" a="1"/>
  <c r="T107" i="26" a="1"/>
  <c r="Q30" i="24" a="1"/>
  <c r="T53" i="24" a="1"/>
  <c r="S128" i="24" a="1"/>
  <c r="U98" i="24" a="1"/>
  <c r="R56" i="26" a="1"/>
  <c r="T63" i="26" a="1"/>
  <c r="T18" i="24" a="1"/>
  <c r="Q71" i="24" a="1"/>
  <c r="T47" i="24" a="1"/>
  <c r="Q131" i="24" a="1"/>
  <c r="S104" i="24" a="1"/>
  <c r="R54" i="24" a="1"/>
  <c r="U58" i="24" a="1"/>
  <c r="Q64" i="24" a="1"/>
  <c r="T112" i="24" a="1"/>
  <c r="Q102" i="24" a="1"/>
  <c r="T15" i="24" a="1"/>
  <c r="T99" i="24" a="1"/>
  <c r="T37" i="24" a="1"/>
  <c r="S117" i="24" a="1"/>
  <c r="Q49" i="24" a="1"/>
  <c r="R137" i="24" a="1"/>
  <c r="T144" i="24" a="1"/>
  <c r="T137" i="24" a="1"/>
  <c r="R144" i="24" a="1"/>
  <c r="S107" i="26" a="1"/>
  <c r="T60" i="26" a="1"/>
  <c r="U13" i="24" a="1"/>
  <c r="R20" i="24" a="1"/>
  <c r="Q152" i="22" a="1"/>
  <c r="Q24" i="24" a="1"/>
  <c r="U34" i="24" a="1"/>
  <c r="T11" i="24" a="1"/>
  <c r="U109" i="24" a="1"/>
  <c r="R133" i="24" a="1"/>
  <c r="T97" i="24" a="1"/>
  <c r="S50" i="24" a="1"/>
  <c r="U70" i="24" a="1"/>
  <c r="R72" i="24" a="1"/>
  <c r="R142" i="24" a="1"/>
  <c r="Q170" i="24" a="1"/>
  <c r="R114" i="24" a="1"/>
  <c r="U36" i="24" a="1"/>
  <c r="U10" i="25" a="1"/>
  <c r="T25" i="24" a="1"/>
  <c r="T139" i="24" a="1"/>
  <c r="Q165" i="24" a="1"/>
  <c r="R102" i="24" a="1"/>
  <c r="T76" i="24" a="1"/>
  <c r="S38" i="24" a="1"/>
  <c r="T90" i="24" a="1"/>
  <c r="Q104" i="24" a="1"/>
  <c r="Q18" i="24" a="1"/>
  <c r="R117" i="25" a="1"/>
  <c r="Q146" i="24" a="1"/>
  <c r="Q117" i="25" a="1"/>
  <c r="R97" i="24" a="1"/>
  <c r="Q23" i="25" a="1"/>
  <c r="Q93" i="24" a="1"/>
  <c r="S106" i="24" a="1"/>
  <c r="S124" i="24" a="1"/>
  <c r="R90" i="24" a="1"/>
  <c r="U20" i="24" a="1"/>
  <c r="U90" i="24" a="1"/>
  <c r="T39" i="24" a="1"/>
  <c r="S134" i="24" a="1"/>
  <c r="U74" i="24" a="1"/>
  <c r="U62" i="24" a="1"/>
  <c r="U66" i="24" a="1"/>
  <c r="Q26" i="24" a="1"/>
  <c r="S57" i="24" a="1"/>
  <c r="R80" i="24" a="1"/>
  <c r="T87" i="24" a="1"/>
  <c r="R101" i="24" a="1"/>
  <c r="S88" i="24" a="1"/>
  <c r="T72" i="24" a="1"/>
  <c r="Q39" i="24" a="1"/>
  <c r="R45" i="24" a="1"/>
  <c r="S95" i="24" a="1"/>
  <c r="Q143" i="24" a="1"/>
  <c r="U15" i="24" a="1"/>
  <c r="U64" i="24" a="1"/>
  <c r="Q145" i="24" a="1"/>
  <c r="R140" i="24" a="1"/>
  <c r="T73" i="24" a="1"/>
  <c r="S108" i="24" a="1"/>
  <c r="Q90" i="24" a="1"/>
  <c r="T95" i="24" a="1"/>
  <c r="U18" i="24" a="1"/>
  <c r="R38" i="24" a="1"/>
  <c r="S136" i="24" a="1"/>
  <c r="Q73" i="24" a="1"/>
  <c r="S94" i="24" a="1"/>
  <c r="S52" i="24" a="1"/>
  <c r="U128" i="24" a="1"/>
  <c r="S143" i="24" a="1"/>
  <c r="S93" i="24" a="1"/>
  <c r="S23" i="24" a="1"/>
  <c r="S92" i="24" a="1"/>
  <c r="S59" i="24" a="1"/>
  <c r="U42" i="24" a="1"/>
  <c r="T122" i="24" a="1"/>
  <c r="U40" i="24" a="1"/>
  <c r="T125" i="24" a="1"/>
  <c r="T101" i="24" a="1"/>
  <c r="U138" i="24" a="1"/>
  <c r="S15" i="24" a="1"/>
  <c r="T91" i="24" a="1"/>
  <c r="U23" i="25" a="1"/>
  <c r="S130" i="24" a="1"/>
  <c r="Q100" i="24" a="1"/>
  <c r="T75" i="24" a="1"/>
  <c r="Q29" i="24" a="1"/>
  <c r="U143" i="24" a="1"/>
  <c r="U96" i="24" a="1"/>
  <c r="S70" i="24" a="1"/>
  <c r="Q86" i="24" a="1"/>
  <c r="Q142" i="24" a="1"/>
  <c r="R70" i="24" a="1"/>
  <c r="T121" i="24" a="1"/>
  <c r="U57" i="24" a="1"/>
  <c r="T81" i="24" a="1"/>
  <c r="U11" i="24" a="1"/>
  <c r="S119" i="24" a="1"/>
  <c r="Q96" i="24" a="1"/>
  <c r="R55" i="24" a="1"/>
  <c r="S73" i="24" a="1"/>
  <c r="R43" i="24" a="1"/>
  <c r="R67" i="24" a="1"/>
  <c r="S40" i="24" a="1"/>
  <c r="S112" i="24" a="1"/>
  <c r="T146" i="24" a="1"/>
  <c r="Q103" i="24" a="1"/>
  <c r="S27" i="24" a="1"/>
  <c r="S57" i="26" a="1"/>
  <c r="T128" i="24" a="1"/>
  <c r="R27" i="24" a="1"/>
  <c r="T60" i="24" a="1"/>
  <c r="R39" i="24" a="1"/>
  <c r="U81" i="24" a="1"/>
  <c r="U106" i="24" a="1"/>
  <c r="Q107" i="26" a="1"/>
  <c r="Q117" i="24" a="1"/>
  <c r="Q99" i="24" a="1"/>
  <c r="S78" i="24" a="1"/>
  <c r="T24" i="25" a="1"/>
  <c r="R85" i="24" a="1"/>
  <c r="T126" i="24" a="1"/>
  <c r="S42" i="24" a="1"/>
  <c r="U133" i="24" a="1"/>
  <c r="R59" i="24" a="1"/>
  <c r="Q120" i="24" a="1"/>
  <c r="S24" i="25" a="1"/>
  <c r="R84" i="24" a="1"/>
  <c r="U147" i="24" a="1"/>
  <c r="R130" i="24" a="1"/>
  <c r="T135" i="24" a="1"/>
  <c r="T65" i="24" a="1"/>
  <c r="T134" i="25" a="1"/>
  <c r="Q11" i="24" a="1"/>
  <c r="T107" i="24" a="1"/>
  <c r="Q16" i="24" a="1"/>
  <c r="S39" i="24" a="1"/>
  <c r="Q174" i="24" a="1"/>
  <c r="Q78" i="24" a="1"/>
  <c r="S142" i="24" a="1"/>
  <c r="T141" i="24" a="1"/>
  <c r="Q77" i="24" a="1"/>
  <c r="U39" i="24" a="1"/>
  <c r="U101" i="24" a="1"/>
  <c r="U32" i="24" a="1"/>
  <c r="S75" i="24" a="1"/>
  <c r="U111" i="24" a="1"/>
  <c r="Q53" i="24" a="1"/>
  <c r="T56" i="26" a="1"/>
  <c r="R28" i="24" a="1"/>
  <c r="R138" i="24" a="1"/>
  <c r="U99" i="24" a="1"/>
  <c r="T80" i="24" a="1"/>
  <c r="U53" i="24" a="1"/>
  <c r="S117" i="25" a="1"/>
  <c r="U140" i="24" a="1"/>
  <c r="T20" i="24" a="1"/>
  <c r="U124" i="24" a="1"/>
  <c r="R116" i="24" a="1"/>
  <c r="Q95" i="24" a="1"/>
  <c r="R32" i="24" a="1"/>
  <c r="S139" i="24" a="1"/>
  <c r="Q129" i="24" a="1"/>
  <c r="S137" i="24" a="1"/>
  <c r="T50" i="24" a="1"/>
  <c r="T92" i="24" a="1"/>
  <c r="R57" i="24" a="1"/>
  <c r="U116" i="24" a="1"/>
  <c r="Q114" i="24" a="1"/>
  <c r="U110" i="24" a="1"/>
  <c r="Q141" i="24" a="1"/>
  <c r="S81" i="24" a="1"/>
  <c r="Q35" i="24" a="1"/>
  <c r="S100" i="24" a="1"/>
  <c r="S17" i="24" a="1"/>
  <c r="U139" i="24" a="1"/>
  <c r="U148" i="26" a="1"/>
  <c r="Q42" i="24" a="1"/>
  <c r="Q127" i="24" a="1"/>
  <c r="R104" i="24" a="1"/>
  <c r="S45" i="24" a="1"/>
  <c r="Q65" i="24" a="1"/>
  <c r="Q15" i="24" a="1"/>
  <c r="Q12" i="24" a="1"/>
  <c r="S25" i="24" a="1"/>
  <c r="R83" i="24" a="1"/>
  <c r="R145" i="24" a="1"/>
  <c r="Q128" i="24" a="1"/>
  <c r="S146" i="24" a="1"/>
  <c r="S36" i="24" a="1"/>
  <c r="T32" i="24" a="1"/>
  <c r="R125" i="24" a="1"/>
  <c r="R66" i="24" a="1"/>
  <c r="U41" i="24" a="1"/>
  <c r="Q122" i="24" a="1"/>
  <c r="R88" i="24" a="1"/>
  <c r="R12" i="24" a="1"/>
  <c r="Q79" i="24" a="1"/>
  <c r="U30" i="24" a="1"/>
  <c r="T84" i="24" a="1"/>
  <c r="R46" i="24" a="1"/>
  <c r="T147" i="24" a="1"/>
  <c r="U14" i="24" a="1"/>
  <c r="Q57" i="24" a="1"/>
  <c r="T111" i="24" a="1"/>
  <c r="T41" i="24" a="1"/>
  <c r="T23" i="25" a="1"/>
  <c r="R24" i="24" a="1"/>
  <c r="Q139" i="24" a="1"/>
  <c r="S113" i="24" a="1"/>
  <c r="R105" i="24" a="1"/>
  <c r="T66" i="24" a="1"/>
  <c r="Q125" i="24" a="1"/>
  <c r="U63" i="24" a="1"/>
  <c r="R10" i="25" a="1"/>
  <c r="U144" i="24" a="1"/>
  <c r="S46" i="24" a="1"/>
  <c r="Q116" i="24" a="1"/>
  <c r="R107" i="24" a="1"/>
  <c r="Q154" i="22" a="1"/>
  <c r="T136" i="24" a="1"/>
  <c r="T140" i="24" a="1"/>
  <c r="R36" i="24" a="1"/>
  <c r="Q124" i="24" a="1"/>
  <c r="U119" i="24" a="1"/>
  <c r="S121" i="24" a="1"/>
  <c r="T74" i="24" a="1"/>
  <c r="T49" i="26" a="1"/>
  <c r="R129" i="24" a="1"/>
  <c r="S31" i="24" a="1"/>
  <c r="Q72" i="24" a="1"/>
  <c r="S24" i="24" a="1"/>
  <c r="R77" i="24" a="1"/>
  <c r="R57" i="26" a="1"/>
  <c r="R98" i="24" a="1"/>
  <c r="S133" i="24" a="1"/>
  <c r="Q68" i="24" a="1"/>
  <c r="Q40" i="24" a="1"/>
  <c r="T59" i="26" a="1"/>
  <c r="S32" i="24" a="1"/>
  <c r="R87" i="24" a="1"/>
  <c r="R141" i="24" a="1"/>
  <c r="T127" i="24" a="1"/>
  <c r="R123" i="24" a="1"/>
  <c r="U107" i="24" a="1"/>
  <c r="T69" i="24" a="1"/>
  <c r="S44" i="24" a="1"/>
  <c r="Q118" i="24" a="1"/>
  <c r="U137" i="24" a="1"/>
  <c r="U26" i="24" a="1"/>
  <c r="Q34" i="24" a="1"/>
  <c r="Q136" i="24" a="1"/>
  <c r="R75" i="24" a="1"/>
  <c r="T71" i="24" a="1"/>
  <c r="T61" i="24" a="1"/>
  <c r="Q38" i="24" a="1"/>
  <c r="R124" i="24" a="1"/>
  <c r="R128" i="24" a="1"/>
  <c r="T111" i="25" a="1"/>
  <c r="S109" i="24" a="1"/>
  <c r="T35" i="24" a="1"/>
  <c r="U11" i="25" a="1"/>
  <c r="Q106" i="24" a="1"/>
  <c r="S43" i="24" a="1"/>
  <c r="R134" i="24" a="1"/>
  <c r="T43" i="24" a="1"/>
  <c r="Q109" i="24" a="1"/>
  <c r="U31" i="24" a="1"/>
  <c r="S132" i="24" a="1"/>
  <c r="U136" i="24" a="1"/>
  <c r="U47" i="24" a="1"/>
  <c r="R47" i="24" a="1"/>
  <c r="R135" i="24" a="1"/>
  <c r="T56" i="24" a="1"/>
  <c r="T34" i="24" a="1"/>
  <c r="R29" i="24" a="1"/>
  <c r="T64" i="26" a="1"/>
  <c r="Q130" i="24" a="1"/>
  <c r="T116" i="24" a="1"/>
  <c r="S85" i="24" a="1"/>
  <c r="R93" i="24" a="1"/>
  <c r="Q61" i="24" a="1"/>
  <c r="Q119" i="24" a="1"/>
  <c r="U45" i="24" a="1"/>
  <c r="R15" i="24" a="1"/>
  <c r="S58" i="26" a="1"/>
  <c r="R126" i="24" a="1"/>
  <c r="R49" i="24" a="1"/>
  <c r="U50" i="24" a="1"/>
  <c r="Q50" i="24" a="1"/>
  <c r="U75" i="24" a="1"/>
  <c r="S138" i="24" a="1"/>
  <c r="Q85" i="24" a="1"/>
  <c r="S141" i="24" a="1"/>
  <c r="S29" i="24" a="1"/>
  <c r="R117" i="24" a="1"/>
  <c r="S35" i="24" a="1"/>
  <c r="R120" i="24" a="1"/>
  <c r="T33" i="24" a="1"/>
  <c r="S145" i="24" a="1"/>
  <c r="T54" i="24" a="1"/>
  <c r="T103" i="24" a="1"/>
  <c r="U51" i="24" a="1"/>
  <c r="U132" i="24" a="1"/>
  <c r="S86" i="24" a="1"/>
  <c r="R30" i="24" a="1"/>
  <c r="R139" i="24" a="1"/>
  <c r="U59" i="24" a="1"/>
  <c r="U65" i="24" a="1"/>
  <c r="S144" i="24" a="1"/>
  <c r="U145" i="24" a="1"/>
  <c r="S63" i="24" a="1"/>
  <c r="T38" i="24" a="1"/>
  <c r="U54" i="24" a="1"/>
  <c r="T46" i="24" a="1"/>
  <c r="T145" i="24" a="1"/>
  <c r="T58" i="24" a="1"/>
  <c r="U91" i="24" a="1"/>
  <c r="T55" i="24" a="1"/>
  <c r="S96" i="24" a="1"/>
  <c r="Q151" i="22" a="1"/>
  <c r="T63" i="24" a="1"/>
  <c r="U102" i="24" a="1"/>
  <c r="T59" i="24" a="1"/>
  <c r="R58" i="24" a="1"/>
  <c r="R42" i="24" a="1"/>
  <c r="U78" i="24" a="1"/>
  <c r="S62" i="24" a="1"/>
  <c r="U104" i="24" a="1"/>
  <c r="U85" i="24" a="1"/>
  <c r="U113" i="24" a="1"/>
  <c r="Q57" i="26" a="1"/>
  <c r="R65" i="24" a="1"/>
  <c r="U25" i="25" a="1"/>
  <c r="R79" i="24" a="1"/>
  <c r="R50" i="24" a="1"/>
  <c r="U112" i="24" a="1"/>
  <c r="Q157" i="22" a="1"/>
  <c r="U25" i="24" a="1"/>
  <c r="S102" i="24" a="1"/>
  <c r="S83" i="24" a="1"/>
  <c r="U29" i="24" a="1"/>
  <c r="S47" i="24" a="1"/>
  <c r="U107" i="26" a="1"/>
  <c r="Q158" i="22" a="1"/>
  <c r="U35" i="24" a="1"/>
  <c r="S33" i="24" a="1"/>
  <c r="Q121" i="24" a="1"/>
  <c r="Q134" i="24" a="1"/>
  <c r="U131" i="24" a="1"/>
  <c r="U28" i="24" a="1"/>
  <c r="R23" i="24" a="1"/>
  <c r="S65" i="24" a="1"/>
  <c r="U92" i="24" a="1"/>
  <c r="R107" i="26" a="1"/>
  <c r="T89" i="24" a="1"/>
  <c r="R113" i="24" a="1"/>
  <c r="T78" i="24" a="1"/>
  <c r="U80" i="24" a="1"/>
  <c r="T124" i="24" a="1"/>
  <c r="S64" i="24" a="1"/>
  <c r="T88" i="24" a="1"/>
  <c r="Q36" i="24" a="1"/>
  <c r="U129" i="24" a="1"/>
  <c r="Q153" i="22" a="1"/>
  <c r="Q56" i="24" a="1"/>
  <c r="Q111" i="24" a="1"/>
  <c r="R94" i="24" a="1"/>
  <c r="Q132" i="24" a="1"/>
  <c r="R146" i="24" a="1"/>
  <c r="S125" i="24" a="1"/>
  <c r="T117" i="25" a="1"/>
  <c r="T114" i="24" a="1"/>
  <c r="U103" i="24" a="1"/>
  <c r="U122" i="24" a="1"/>
  <c r="R100" i="24" a="1"/>
  <c r="U44" i="24" a="1"/>
  <c r="T51" i="24" a="1"/>
  <c r="S103" i="24" a="1"/>
  <c r="R14" i="24" a="1"/>
  <c r="U27" i="24" a="1"/>
  <c r="T105" i="24" a="1"/>
  <c r="U95" i="24" a="1"/>
  <c r="R109" i="24" a="1"/>
  <c r="R78" i="24" a="1"/>
  <c r="U141" i="24" a="1"/>
  <c r="R26" i="24" a="1"/>
  <c r="S56" i="24" a="1"/>
  <c r="S105" i="24" a="1"/>
  <c r="S79" i="24" a="1"/>
  <c r="T120" i="24" a="1"/>
  <c r="T14" i="24" a="1"/>
  <c r="Q59" i="24" a="1"/>
  <c r="Q113" i="24" a="1"/>
  <c r="Q14" i="24" a="1"/>
  <c r="S23" i="25" a="1"/>
  <c r="Q89" i="24" a="1"/>
  <c r="U94" i="24" a="1"/>
  <c r="Q97" i="24" a="1"/>
  <c r="T138" i="24" a="1"/>
  <c r="U117" i="25" a="1"/>
  <c r="Q137" i="24" a="1"/>
  <c r="U76" i="24" a="1"/>
  <c r="T106" i="24" a="1"/>
  <c r="R53" i="24" a="1"/>
  <c r="T98" i="24" a="1"/>
  <c r="U73" i="24" a="1"/>
  <c r="T77" i="24" a="1"/>
  <c r="R11" i="24" a="1"/>
  <c r="U12" i="24" a="1"/>
  <c r="T27" i="24" a="1"/>
  <c r="T82" i="24" a="1"/>
  <c r="R121" i="24" a="1"/>
  <c r="R37" i="24" a="1"/>
  <c r="S58" i="24" a="1"/>
  <c r="U24" i="24" a="1"/>
  <c r="T23" i="24" a="1"/>
  <c r="S101" i="24" a="1"/>
  <c r="S55" i="24" a="1"/>
  <c r="T94" i="24" a="1"/>
  <c r="T131" i="24" a="1"/>
  <c r="Q112" i="24" a="1"/>
  <c r="S14" i="24" a="1"/>
  <c r="S99" i="24" a="1"/>
  <c r="U17" i="24" a="1"/>
  <c r="S97" i="24" a="1"/>
  <c r="R108" i="24" a="1"/>
  <c r="Q31" i="24" a="1"/>
  <c r="U72" i="24" a="1"/>
  <c r="U71" i="24" a="1"/>
  <c r="S127" i="24" a="1"/>
  <c r="T129" i="24" a="1"/>
  <c r="R92" i="24" a="1"/>
  <c r="U77" i="24" a="1"/>
  <c r="Q159" i="22" a="1"/>
  <c r="T42" i="24" a="1"/>
  <c r="Q27" i="24" a="1"/>
  <c r="S68" i="24" a="1"/>
  <c r="R103" i="24" a="1"/>
  <c r="U60" i="24" a="1"/>
  <c r="Q88" i="24" a="1"/>
  <c r="T130" i="24" a="1"/>
  <c r="S71" i="24" a="1"/>
  <c r="S84" i="24" a="1"/>
  <c r="S41" i="24" a="1"/>
  <c r="S76" i="24" a="1"/>
  <c r="Q37" i="24" a="1"/>
  <c r="S53" i="24" a="1"/>
  <c r="R61" i="24" a="1"/>
  <c r="R60" i="24" a="1"/>
  <c r="R62" i="26" a="1"/>
  <c r="U49" i="24" a="1"/>
  <c r="S135" i="24" a="1"/>
  <c r="T57" i="24" a="1"/>
  <c r="R24" i="25" a="1"/>
  <c r="U83" i="24" a="1"/>
  <c r="S72" i="24" a="1"/>
  <c r="Q32" i="24" a="1"/>
  <c r="Q33" i="24" l="1"/>
  <c r="G33" i="24" s="1"/>
  <c r="Q37" i="24"/>
  <c r="U42" i="24"/>
  <c r="AE42" i="24" s="1"/>
  <c r="R145" i="24"/>
  <c r="AB145" i="24" s="1"/>
  <c r="S99" i="24"/>
  <c r="I99" i="24" s="1"/>
  <c r="U58" i="24"/>
  <c r="K58" i="24" s="1"/>
  <c r="U141" i="24"/>
  <c r="AE141" i="24" s="1"/>
  <c r="Q64" i="24"/>
  <c r="T86" i="24"/>
  <c r="AD86" i="24" s="1"/>
  <c r="T95" i="24"/>
  <c r="J95" i="24" s="1"/>
  <c r="S36" i="24"/>
  <c r="AC36" i="24" s="1"/>
  <c r="U114" i="24"/>
  <c r="S16" i="24"/>
  <c r="Q114" i="24"/>
  <c r="G114" i="24" s="1"/>
  <c r="S34" i="24"/>
  <c r="I34" i="24" s="1"/>
  <c r="R87" i="24"/>
  <c r="R27" i="24"/>
  <c r="T26" i="24"/>
  <c r="R130" i="24"/>
  <c r="H130" i="24" s="1"/>
  <c r="R90" i="24"/>
  <c r="H90" i="24" s="1"/>
  <c r="U138" i="24"/>
  <c r="R126" i="24"/>
  <c r="H126" i="24" s="1"/>
  <c r="T129" i="24"/>
  <c r="Q94" i="24"/>
  <c r="AA94" i="24" s="1"/>
  <c r="U67" i="24"/>
  <c r="K67" i="24" s="1"/>
  <c r="Q34" i="24"/>
  <c r="G34" i="24" s="1"/>
  <c r="Q95" i="24"/>
  <c r="R97" i="24"/>
  <c r="H97" i="24" s="1"/>
  <c r="U85" i="24"/>
  <c r="AE85" i="24" s="1"/>
  <c r="T140" i="24"/>
  <c r="AD140" i="24" s="1"/>
  <c r="Q58" i="24"/>
  <c r="G58" i="24" s="1"/>
  <c r="T60" i="24"/>
  <c r="T14" i="24"/>
  <c r="AD14" i="24" s="1"/>
  <c r="U76" i="24"/>
  <c r="K76" i="24" s="1"/>
  <c r="S17" i="24"/>
  <c r="T125" i="24"/>
  <c r="J125" i="24" s="1"/>
  <c r="R69" i="24"/>
  <c r="AB69" i="24" s="1"/>
  <c r="Q134" i="24"/>
  <c r="AA134" i="24" s="1"/>
  <c r="Q138" i="24"/>
  <c r="G138" i="24" s="1"/>
  <c r="Q170" i="24"/>
  <c r="B170" i="24" s="1"/>
  <c r="S108" i="24"/>
  <c r="AC108" i="24" s="1"/>
  <c r="U124" i="24"/>
  <c r="K124" i="24" s="1"/>
  <c r="T44" i="24"/>
  <c r="AD44" i="24" s="1"/>
  <c r="U38" i="24"/>
  <c r="K38" i="24" s="1"/>
  <c r="U62" i="24"/>
  <c r="AE62" i="24" s="1"/>
  <c r="T114" i="24"/>
  <c r="J114" i="24" s="1"/>
  <c r="S65" i="24"/>
  <c r="Q47" i="24"/>
  <c r="G47" i="24" s="1"/>
  <c r="Q83" i="24"/>
  <c r="S89" i="24"/>
  <c r="Q174" i="24"/>
  <c r="Q56" i="24"/>
  <c r="AA56" i="24" s="1"/>
  <c r="S101" i="24"/>
  <c r="I101" i="24" s="1"/>
  <c r="U104" i="24"/>
  <c r="K104" i="24" s="1"/>
  <c r="U51" i="24"/>
  <c r="K51" i="24" s="1"/>
  <c r="Q20" i="24"/>
  <c r="AA20" i="24" s="1"/>
  <c r="Q89" i="24"/>
  <c r="AA89" i="24" s="1"/>
  <c r="U29" i="24"/>
  <c r="K29" i="24" s="1"/>
  <c r="Q111" i="24"/>
  <c r="R146" i="24"/>
  <c r="R136" i="24"/>
  <c r="S146" i="24"/>
  <c r="U24" i="25"/>
  <c r="AE24" i="25" s="1"/>
  <c r="S87" i="24"/>
  <c r="S121" i="24"/>
  <c r="I121" i="24" s="1"/>
  <c r="Q118" i="24"/>
  <c r="G118" i="24" s="1"/>
  <c r="Q60" i="24"/>
  <c r="G60" i="24" s="1"/>
  <c r="U50" i="24"/>
  <c r="K50" i="24" s="1"/>
  <c r="S39" i="24"/>
  <c r="Q154" i="22"/>
  <c r="B154" i="22" s="1"/>
  <c r="Q109" i="24"/>
  <c r="AA109" i="24" s="1"/>
  <c r="T61" i="24"/>
  <c r="AD61" i="24" s="1"/>
  <c r="T99" i="24"/>
  <c r="U55" i="24"/>
  <c r="K55" i="24" s="1"/>
  <c r="T131" i="24"/>
  <c r="AD131" i="24" s="1"/>
  <c r="Q139" i="24"/>
  <c r="G139" i="24" s="1"/>
  <c r="R94" i="24"/>
  <c r="R12" i="24"/>
  <c r="U134" i="24"/>
  <c r="AE134" i="24" s="1"/>
  <c r="R15" i="24"/>
  <c r="AB15" i="24" s="1"/>
  <c r="U126" i="24"/>
  <c r="K126" i="24" s="1"/>
  <c r="U108" i="24"/>
  <c r="AE108" i="24" s="1"/>
  <c r="Q117" i="25"/>
  <c r="G117" i="25" s="1"/>
  <c r="S124" i="24"/>
  <c r="AC124" i="24" s="1"/>
  <c r="Q51" i="24"/>
  <c r="G51" i="24" s="1"/>
  <c r="R42" i="24"/>
  <c r="AB42" i="24" s="1"/>
  <c r="R137" i="24"/>
  <c r="H137" i="24" s="1"/>
  <c r="S114" i="24"/>
  <c r="AC114" i="24" s="1"/>
  <c r="S55" i="24"/>
  <c r="I55" i="24" s="1"/>
  <c r="T124" i="24"/>
  <c r="S49" i="24"/>
  <c r="AC49" i="24" s="1"/>
  <c r="R71" i="24"/>
  <c r="U80" i="24"/>
  <c r="R44" i="24"/>
  <c r="AB44" i="24" s="1"/>
  <c r="Q126" i="24"/>
  <c r="AA126" i="24" s="1"/>
  <c r="Q116" i="24"/>
  <c r="T17" i="24"/>
  <c r="J17" i="24" s="1"/>
  <c r="U87" i="24"/>
  <c r="K87" i="24" s="1"/>
  <c r="U14" i="24"/>
  <c r="K14" i="24" s="1"/>
  <c r="T25" i="24"/>
  <c r="AD25" i="24" s="1"/>
  <c r="Q79" i="24"/>
  <c r="G79" i="24" s="1"/>
  <c r="Q110" i="24"/>
  <c r="Q11" i="24"/>
  <c r="Q146" i="24"/>
  <c r="Q17" i="24"/>
  <c r="S143" i="24"/>
  <c r="R20" i="24"/>
  <c r="AB20" i="24" s="1"/>
  <c r="T16" i="24"/>
  <c r="J16" i="24" s="1"/>
  <c r="T80" i="24"/>
  <c r="AD80" i="24" s="1"/>
  <c r="R140" i="24"/>
  <c r="H140" i="24" s="1"/>
  <c r="S45" i="24"/>
  <c r="AC45" i="24" s="1"/>
  <c r="T110" i="24"/>
  <c r="J110" i="24" s="1"/>
  <c r="T134" i="24"/>
  <c r="J134" i="24" s="1"/>
  <c r="R11" i="24"/>
  <c r="S71" i="24"/>
  <c r="Q92" i="24"/>
  <c r="G92" i="24" s="1"/>
  <c r="U125" i="24"/>
  <c r="K125" i="24" s="1"/>
  <c r="Q107" i="24"/>
  <c r="AA107" i="24" s="1"/>
  <c r="R122" i="24"/>
  <c r="H122" i="24" s="1"/>
  <c r="R59" i="24"/>
  <c r="H59" i="24" s="1"/>
  <c r="S52" i="24"/>
  <c r="AC52" i="24" s="1"/>
  <c r="T34" i="24"/>
  <c r="J34" i="24" s="1"/>
  <c r="T46" i="24"/>
  <c r="J46" i="24" s="1"/>
  <c r="T117" i="25"/>
  <c r="AD117" i="25" s="1"/>
  <c r="T52" i="24"/>
  <c r="AD52" i="24" s="1"/>
  <c r="S28" i="24"/>
  <c r="I28" i="24" s="1"/>
  <c r="Q133" i="24"/>
  <c r="AA133" i="24" s="1"/>
  <c r="T108" i="24"/>
  <c r="J108" i="24" s="1"/>
  <c r="S91" i="24"/>
  <c r="I91" i="24" s="1"/>
  <c r="R38" i="24"/>
  <c r="AB38" i="24" s="1"/>
  <c r="S75" i="24"/>
  <c r="S33" i="24"/>
  <c r="AC33" i="24" s="1"/>
  <c r="R49" i="24"/>
  <c r="H49" i="24" s="1"/>
  <c r="T24" i="25"/>
  <c r="T45" i="24"/>
  <c r="U111" i="24"/>
  <c r="K111" i="24" s="1"/>
  <c r="T51" i="24"/>
  <c r="AD51" i="24" s="1"/>
  <c r="S96" i="24"/>
  <c r="U128" i="24"/>
  <c r="AE128" i="24" s="1"/>
  <c r="Q100" i="24"/>
  <c r="G100" i="24" s="1"/>
  <c r="R41" i="24"/>
  <c r="AB41" i="24" s="1"/>
  <c r="T41" i="24"/>
  <c r="J41" i="24" s="1"/>
  <c r="Q86" i="24"/>
  <c r="T112" i="24"/>
  <c r="T107" i="24"/>
  <c r="U11" i="24"/>
  <c r="K11" i="24" s="1"/>
  <c r="R101" i="24"/>
  <c r="H101" i="24" s="1"/>
  <c r="S53" i="24"/>
  <c r="I53" i="24" s="1"/>
  <c r="Q14" i="24"/>
  <c r="U46" i="24"/>
  <c r="AE46" i="24" s="1"/>
  <c r="S139" i="24"/>
  <c r="AC139" i="24" s="1"/>
  <c r="U129" i="24"/>
  <c r="K129" i="24" s="1"/>
  <c r="Q152" i="22"/>
  <c r="U47" i="24"/>
  <c r="AE47" i="24" s="1"/>
  <c r="U120" i="24"/>
  <c r="AE120" i="24" s="1"/>
  <c r="R39" i="24"/>
  <c r="H39" i="24" s="1"/>
  <c r="S64" i="24"/>
  <c r="Q15" i="24"/>
  <c r="Q70" i="24"/>
  <c r="S69" i="24"/>
  <c r="R128" i="24"/>
  <c r="U147" i="24"/>
  <c r="Q105" i="24"/>
  <c r="AA105" i="24" s="1"/>
  <c r="S68" i="24"/>
  <c r="I68" i="24" s="1"/>
  <c r="R138" i="24"/>
  <c r="AB138" i="24" s="1"/>
  <c r="S23" i="24"/>
  <c r="AC23" i="24" s="1"/>
  <c r="U12" i="24"/>
  <c r="AE12" i="24" s="1"/>
  <c r="R93" i="24"/>
  <c r="H93" i="24" s="1"/>
  <c r="U74" i="24"/>
  <c r="AE74" i="24" s="1"/>
  <c r="R35" i="24"/>
  <c r="Q63" i="24"/>
  <c r="G63" i="24" s="1"/>
  <c r="R73" i="24"/>
  <c r="R134" i="24"/>
  <c r="AB134" i="24" s="1"/>
  <c r="T98" i="24"/>
  <c r="T29" i="24"/>
  <c r="J29" i="24" s="1"/>
  <c r="S14" i="24"/>
  <c r="Q80" i="24"/>
  <c r="T28" i="24"/>
  <c r="J28" i="24" s="1"/>
  <c r="Q143" i="24"/>
  <c r="G143" i="24" s="1"/>
  <c r="S38" i="24"/>
  <c r="Q27" i="24"/>
  <c r="U25" i="25"/>
  <c r="K25" i="25" s="1"/>
  <c r="R98" i="24"/>
  <c r="AB98" i="24" s="1"/>
  <c r="T49" i="24"/>
  <c r="J49" i="24" s="1"/>
  <c r="R17" i="24"/>
  <c r="H17" i="24" s="1"/>
  <c r="U66" i="24"/>
  <c r="T136" i="24"/>
  <c r="U123" i="24"/>
  <c r="AE123" i="24" s="1"/>
  <c r="S105" i="24"/>
  <c r="AC105" i="24" s="1"/>
  <c r="R107" i="24"/>
  <c r="Q160" i="22"/>
  <c r="S37" i="24"/>
  <c r="I37" i="24" s="1"/>
  <c r="R142" i="24"/>
  <c r="H142" i="24" s="1"/>
  <c r="Q76" i="24"/>
  <c r="T12" i="24"/>
  <c r="Q12" i="24"/>
  <c r="AA12" i="24" s="1"/>
  <c r="Q43" i="24"/>
  <c r="G43" i="24" s="1"/>
  <c r="T113" i="24"/>
  <c r="J113" i="24" s="1"/>
  <c r="U109" i="24"/>
  <c r="AE109" i="24" s="1"/>
  <c r="T32" i="24"/>
  <c r="Q30" i="24"/>
  <c r="Q11" i="25"/>
  <c r="S109" i="24"/>
  <c r="I109" i="24" s="1"/>
  <c r="R53" i="24"/>
  <c r="H53" i="24" s="1"/>
  <c r="S24" i="24"/>
  <c r="R133" i="24"/>
  <c r="AB133" i="24" s="1"/>
  <c r="U93" i="24"/>
  <c r="K93" i="24" s="1"/>
  <c r="T38" i="24"/>
  <c r="S63" i="24"/>
  <c r="AC63" i="24" s="1"/>
  <c r="U113" i="24"/>
  <c r="K113" i="24" s="1"/>
  <c r="U86" i="24"/>
  <c r="K86" i="24" s="1"/>
  <c r="Q35" i="24"/>
  <c r="G35" i="24" s="1"/>
  <c r="T13" i="24"/>
  <c r="R30" i="24"/>
  <c r="H30" i="24" s="1"/>
  <c r="T127" i="24"/>
  <c r="J127" i="24" s="1"/>
  <c r="S142" i="24"/>
  <c r="AC142" i="24" s="1"/>
  <c r="R23" i="25"/>
  <c r="H23" i="25" s="1"/>
  <c r="U26" i="24"/>
  <c r="Q87" i="24"/>
  <c r="R91" i="24"/>
  <c r="H91" i="24" s="1"/>
  <c r="R103" i="24"/>
  <c r="H103" i="24" s="1"/>
  <c r="R74" i="24"/>
  <c r="U101" i="24"/>
  <c r="Q97" i="24"/>
  <c r="AA97" i="24" s="1"/>
  <c r="S145" i="24"/>
  <c r="I145" i="24" s="1"/>
  <c r="Q24" i="25"/>
  <c r="G24" i="25" s="1"/>
  <c r="T120" i="24"/>
  <c r="J120" i="24" s="1"/>
  <c r="U68" i="24"/>
  <c r="K68" i="24" s="1"/>
  <c r="Q129" i="24"/>
  <c r="T128" i="24"/>
  <c r="T35" i="24"/>
  <c r="R40" i="24"/>
  <c r="R92" i="24"/>
  <c r="AB92" i="24" s="1"/>
  <c r="T15" i="24"/>
  <c r="AD15" i="24" s="1"/>
  <c r="R79" i="24"/>
  <c r="H79" i="24" s="1"/>
  <c r="S15" i="24"/>
  <c r="I15" i="24" s="1"/>
  <c r="Q42" i="24"/>
  <c r="G42" i="24" s="1"/>
  <c r="Q135" i="24"/>
  <c r="G135" i="24" s="1"/>
  <c r="R63" i="24"/>
  <c r="H63" i="24" s="1"/>
  <c r="S119" i="24"/>
  <c r="AC119" i="24" s="1"/>
  <c r="Q40" i="24"/>
  <c r="Q144" i="24"/>
  <c r="G144" i="24" s="1"/>
  <c r="S30" i="24"/>
  <c r="S61" i="24"/>
  <c r="S76" i="24"/>
  <c r="Q145" i="24"/>
  <c r="AA145" i="24" s="1"/>
  <c r="R123" i="24"/>
  <c r="R99" i="24"/>
  <c r="AB99" i="24" s="1"/>
  <c r="T145" i="24"/>
  <c r="AD145" i="24" s="1"/>
  <c r="R80" i="24"/>
  <c r="T94" i="24"/>
  <c r="AD94" i="24" s="1"/>
  <c r="Q159" i="22"/>
  <c r="B159" i="22" s="1"/>
  <c r="R25" i="24"/>
  <c r="AB25" i="24" s="1"/>
  <c r="Q98" i="24"/>
  <c r="AA98" i="24" s="1"/>
  <c r="U72" i="24"/>
  <c r="AE72" i="24" s="1"/>
  <c r="T76" i="24"/>
  <c r="AD76" i="24" s="1"/>
  <c r="T146" i="24"/>
  <c r="AD146" i="24" s="1"/>
  <c r="T97" i="24"/>
  <c r="Q31" i="24"/>
  <c r="U75" i="24"/>
  <c r="R64" i="24"/>
  <c r="T79" i="24"/>
  <c r="J79" i="24" s="1"/>
  <c r="S125" i="24"/>
  <c r="I125" i="24" s="1"/>
  <c r="Q122" i="24"/>
  <c r="G122" i="24" s="1"/>
  <c r="S44" i="24"/>
  <c r="Q147" i="24"/>
  <c r="G147" i="24" s="1"/>
  <c r="U94" i="24"/>
  <c r="AE94" i="24" s="1"/>
  <c r="T117" i="24"/>
  <c r="J117" i="24" s="1"/>
  <c r="S117" i="25"/>
  <c r="I117" i="25" s="1"/>
  <c r="T105" i="24"/>
  <c r="U82" i="24"/>
  <c r="K82" i="24" s="1"/>
  <c r="S54" i="24"/>
  <c r="T20" i="24"/>
  <c r="Q18" i="24"/>
  <c r="T104" i="24"/>
  <c r="S88" i="24"/>
  <c r="AC88" i="24" s="1"/>
  <c r="T139" i="24"/>
  <c r="AD139" i="24" s="1"/>
  <c r="T43" i="24"/>
  <c r="U36" i="24"/>
  <c r="T134" i="25"/>
  <c r="AD134" i="25" s="1"/>
  <c r="S51" i="24"/>
  <c r="I51" i="24" s="1"/>
  <c r="U90" i="24"/>
  <c r="K90" i="24" s="1"/>
  <c r="T77" i="24"/>
  <c r="Q90" i="24"/>
  <c r="AA90" i="24" s="1"/>
  <c r="U84" i="24"/>
  <c r="T10" i="25"/>
  <c r="J10" i="25" s="1"/>
  <c r="T89" i="24"/>
  <c r="AD89" i="24" s="1"/>
  <c r="S73" i="24"/>
  <c r="AC73" i="24" s="1"/>
  <c r="T47" i="24"/>
  <c r="AD47" i="24" s="1"/>
  <c r="Q102" i="24"/>
  <c r="G102" i="24" s="1"/>
  <c r="U13" i="24"/>
  <c r="K13" i="24" s="1"/>
  <c r="Q112" i="24"/>
  <c r="G112" i="24" s="1"/>
  <c r="U70" i="24"/>
  <c r="T54" i="24"/>
  <c r="AD54" i="24" s="1"/>
  <c r="S137" i="24"/>
  <c r="I137" i="24" s="1"/>
  <c r="S86" i="24"/>
  <c r="I86" i="24" s="1"/>
  <c r="Q130" i="24"/>
  <c r="U121" i="24"/>
  <c r="Q81" i="24"/>
  <c r="R18" i="24"/>
  <c r="AB18" i="24" s="1"/>
  <c r="U77" i="24"/>
  <c r="K77" i="24" s="1"/>
  <c r="S80" i="24"/>
  <c r="AC80" i="24" s="1"/>
  <c r="Q25" i="24"/>
  <c r="Q106" i="24"/>
  <c r="G106" i="24" s="1"/>
  <c r="Q136" i="24"/>
  <c r="AA136" i="24" s="1"/>
  <c r="R67" i="24"/>
  <c r="Q55" i="24"/>
  <c r="AA55" i="24" s="1"/>
  <c r="S11" i="25"/>
  <c r="AC11" i="25" s="1"/>
  <c r="Q23" i="25"/>
  <c r="AA23" i="25" s="1"/>
  <c r="Q39" i="24"/>
  <c r="AA39" i="24" s="1"/>
  <c r="R36" i="24"/>
  <c r="T111" i="24"/>
  <c r="AD111" i="24" s="1"/>
  <c r="U102" i="24"/>
  <c r="R70" i="24"/>
  <c r="S12" i="24"/>
  <c r="I12" i="24" s="1"/>
  <c r="R14" i="24"/>
  <c r="AB14" i="24" s="1"/>
  <c r="R55" i="24"/>
  <c r="S42" i="24"/>
  <c r="I42" i="24" s="1"/>
  <c r="R81" i="24"/>
  <c r="AB81" i="24" s="1"/>
  <c r="S84" i="24"/>
  <c r="AC84" i="24" s="1"/>
  <c r="S29" i="24"/>
  <c r="R33" i="24"/>
  <c r="H33" i="24" s="1"/>
  <c r="R31" i="24"/>
  <c r="AB31" i="24" s="1"/>
  <c r="R121" i="24"/>
  <c r="AB121" i="24" s="1"/>
  <c r="S123" i="24"/>
  <c r="S130" i="24"/>
  <c r="AC130" i="24" s="1"/>
  <c r="T137" i="24"/>
  <c r="Q68" i="24"/>
  <c r="G68" i="24" s="1"/>
  <c r="T143" i="24"/>
  <c r="T36" i="24"/>
  <c r="S112" i="24"/>
  <c r="AC112" i="24" s="1"/>
  <c r="U116" i="24"/>
  <c r="AE116" i="24" s="1"/>
  <c r="S31" i="24"/>
  <c r="AC31" i="24" s="1"/>
  <c r="U119" i="24"/>
  <c r="AE119" i="24" s="1"/>
  <c r="T70" i="24"/>
  <c r="J70" i="24" s="1"/>
  <c r="Q88" i="24"/>
  <c r="G88" i="24" s="1"/>
  <c r="R95" i="24"/>
  <c r="H95" i="24" s="1"/>
  <c r="T37" i="24"/>
  <c r="AD37" i="24" s="1"/>
  <c r="R11" i="25"/>
  <c r="S25" i="24"/>
  <c r="T130" i="24"/>
  <c r="J130" i="24" s="1"/>
  <c r="U60" i="24"/>
  <c r="K60" i="24" s="1"/>
  <c r="S129" i="24"/>
  <c r="R29" i="24"/>
  <c r="AB29" i="24" s="1"/>
  <c r="T27" i="24"/>
  <c r="J27" i="24" s="1"/>
  <c r="R141" i="24"/>
  <c r="AB141" i="24" s="1"/>
  <c r="U145" i="24"/>
  <c r="K145" i="24" s="1"/>
  <c r="T133" i="24"/>
  <c r="R139" i="24"/>
  <c r="Q120" i="24"/>
  <c r="G120" i="24" s="1"/>
  <c r="S62" i="24"/>
  <c r="AC62" i="24" s="1"/>
  <c r="S127" i="24"/>
  <c r="I127" i="24" s="1"/>
  <c r="U54" i="24"/>
  <c r="T74" i="24"/>
  <c r="J74" i="24" s="1"/>
  <c r="T65" i="24"/>
  <c r="R100" i="24"/>
  <c r="H100" i="24" s="1"/>
  <c r="S58" i="24"/>
  <c r="U25" i="24"/>
  <c r="AE25" i="24" s="1"/>
  <c r="T111" i="25"/>
  <c r="AD111" i="25" s="1"/>
  <c r="R24" i="25"/>
  <c r="AB24" i="25" s="1"/>
  <c r="S46" i="24"/>
  <c r="I46" i="24" s="1"/>
  <c r="U30" i="24"/>
  <c r="AE30" i="24" s="1"/>
  <c r="U97" i="24"/>
  <c r="S66" i="24"/>
  <c r="U16" i="24"/>
  <c r="K16" i="24" s="1"/>
  <c r="Q103" i="24"/>
  <c r="G103" i="24" s="1"/>
  <c r="U83" i="24"/>
  <c r="AE83" i="24" s="1"/>
  <c r="T67" i="24"/>
  <c r="R78" i="24"/>
  <c r="H78" i="24" s="1"/>
  <c r="T23" i="24"/>
  <c r="S57" i="24"/>
  <c r="U135" i="24"/>
  <c r="K135" i="24" s="1"/>
  <c r="T59" i="24"/>
  <c r="R111" i="24"/>
  <c r="H111" i="24" s="1"/>
  <c r="R135" i="24"/>
  <c r="R124" i="24"/>
  <c r="H124" i="24" s="1"/>
  <c r="U27" i="24"/>
  <c r="S60" i="24"/>
  <c r="AC60" i="24" s="1"/>
  <c r="R127" i="24"/>
  <c r="AB127" i="24" s="1"/>
  <c r="S13" i="24"/>
  <c r="Q72" i="24"/>
  <c r="AA72" i="24" s="1"/>
  <c r="U69" i="24"/>
  <c r="AE69" i="24" s="1"/>
  <c r="U88" i="24"/>
  <c r="Q52" i="24"/>
  <c r="AA52" i="24" s="1"/>
  <c r="T101" i="24"/>
  <c r="AD101" i="24" s="1"/>
  <c r="Q38" i="24"/>
  <c r="R34" i="24"/>
  <c r="R114" i="24"/>
  <c r="AB114" i="24" s="1"/>
  <c r="S104" i="24"/>
  <c r="I104" i="24" s="1"/>
  <c r="Q73" i="24"/>
  <c r="G73" i="24" s="1"/>
  <c r="U11" i="25"/>
  <c r="K11" i="25" s="1"/>
  <c r="S10" i="25"/>
  <c r="AC10" i="25" s="1"/>
  <c r="S47" i="24"/>
  <c r="I47" i="24" s="1"/>
  <c r="T147" i="24"/>
  <c r="J147" i="24" s="1"/>
  <c r="S106" i="24"/>
  <c r="R77" i="24"/>
  <c r="H77" i="24" s="1"/>
  <c r="U81" i="24"/>
  <c r="R56" i="24"/>
  <c r="AB56" i="24" s="1"/>
  <c r="U137" i="24"/>
  <c r="K137" i="24" s="1"/>
  <c r="R58" i="24"/>
  <c r="H58" i="24" s="1"/>
  <c r="Q101" i="24"/>
  <c r="G101" i="24" s="1"/>
  <c r="T138" i="24"/>
  <c r="J138" i="24" s="1"/>
  <c r="R46" i="24"/>
  <c r="AB46" i="24" s="1"/>
  <c r="S141" i="24"/>
  <c r="S147" i="24"/>
  <c r="Q113" i="24"/>
  <c r="AA113" i="24" s="1"/>
  <c r="S72" i="24"/>
  <c r="I72" i="24" s="1"/>
  <c r="R84" i="24"/>
  <c r="AB84" i="24" s="1"/>
  <c r="U127" i="24"/>
  <c r="T39" i="24"/>
  <c r="T103" i="24"/>
  <c r="Q53" i="24"/>
  <c r="T50" i="24"/>
  <c r="U35" i="24"/>
  <c r="K35" i="24" s="1"/>
  <c r="T141" i="24"/>
  <c r="R132" i="24"/>
  <c r="H132" i="24" s="1"/>
  <c r="R28" i="24"/>
  <c r="H28" i="24" s="1"/>
  <c r="U117" i="24"/>
  <c r="K117" i="24" s="1"/>
  <c r="R62" i="24"/>
  <c r="S136" i="24"/>
  <c r="AC136" i="24" s="1"/>
  <c r="Q61" i="24"/>
  <c r="G61" i="24" s="1"/>
  <c r="R104" i="24"/>
  <c r="AB104" i="24" s="1"/>
  <c r="T69" i="24"/>
  <c r="Q24" i="24"/>
  <c r="AA24" i="24" s="1"/>
  <c r="R108" i="24"/>
  <c r="AB108" i="24" s="1"/>
  <c r="Q131" i="24"/>
  <c r="G131" i="24" s="1"/>
  <c r="R37" i="24"/>
  <c r="S26" i="24"/>
  <c r="I26" i="24" s="1"/>
  <c r="Q96" i="24"/>
  <c r="U103" i="24"/>
  <c r="AE103" i="24" s="1"/>
  <c r="T135" i="24"/>
  <c r="AD135" i="24" s="1"/>
  <c r="S32" i="24"/>
  <c r="I32" i="24" s="1"/>
  <c r="Q13" i="24"/>
  <c r="G13" i="24" s="1"/>
  <c r="T23" i="25"/>
  <c r="J23" i="25" s="1"/>
  <c r="R82" i="24"/>
  <c r="AB82" i="24" s="1"/>
  <c r="U136" i="24"/>
  <c r="AE136" i="24" s="1"/>
  <c r="U63" i="24"/>
  <c r="K63" i="24" s="1"/>
  <c r="Q69" i="24"/>
  <c r="G69" i="24" s="1"/>
  <c r="T11" i="24"/>
  <c r="S82" i="24"/>
  <c r="I82" i="24" s="1"/>
  <c r="S135" i="24"/>
  <c r="T83" i="24"/>
  <c r="AD83" i="24" s="1"/>
  <c r="U106" i="24"/>
  <c r="R105" i="24"/>
  <c r="H105" i="24" s="1"/>
  <c r="T58" i="24"/>
  <c r="AD58" i="24" s="1"/>
  <c r="U49" i="24"/>
  <c r="R65" i="24"/>
  <c r="U92" i="24"/>
  <c r="AE92" i="24" s="1"/>
  <c r="Q119" i="24"/>
  <c r="AA119" i="24" s="1"/>
  <c r="T88" i="24"/>
  <c r="T68" i="24"/>
  <c r="T11" i="25"/>
  <c r="J11" i="25" s="1"/>
  <c r="T31" i="24"/>
  <c r="U122" i="24"/>
  <c r="AE122" i="24" s="1"/>
  <c r="Q49" i="24"/>
  <c r="G49" i="24" s="1"/>
  <c r="U132" i="24"/>
  <c r="R26" i="24"/>
  <c r="U139" i="24"/>
  <c r="AE139" i="24" s="1"/>
  <c r="S111" i="24"/>
  <c r="AC111" i="24" s="1"/>
  <c r="S116" i="24"/>
  <c r="Q165" i="24"/>
  <c r="AA165" i="24" s="1"/>
  <c r="S103" i="24"/>
  <c r="AC103" i="24" s="1"/>
  <c r="Q23" i="24"/>
  <c r="AA23" i="24" s="1"/>
  <c r="T144" i="24"/>
  <c r="AD144" i="24" s="1"/>
  <c r="T55" i="24"/>
  <c r="J55" i="24" s="1"/>
  <c r="R112" i="24"/>
  <c r="H112" i="24" s="1"/>
  <c r="S120" i="24"/>
  <c r="Q104" i="24"/>
  <c r="G104" i="24" s="1"/>
  <c r="T106" i="24"/>
  <c r="AD106" i="24" s="1"/>
  <c r="U44" i="24"/>
  <c r="R110" i="24"/>
  <c r="U112" i="24"/>
  <c r="K112" i="24" s="1"/>
  <c r="S83" i="24"/>
  <c r="I83" i="24" s="1"/>
  <c r="R125" i="24"/>
  <c r="Q65" i="24"/>
  <c r="S27" i="24"/>
  <c r="I27" i="24" s="1"/>
  <c r="U45" i="24"/>
  <c r="K45" i="24" s="1"/>
  <c r="R85" i="24"/>
  <c r="H85" i="24" s="1"/>
  <c r="T82" i="24"/>
  <c r="J82" i="24" s="1"/>
  <c r="R54" i="24"/>
  <c r="S132" i="24"/>
  <c r="I132" i="24" s="1"/>
  <c r="U31" i="24"/>
  <c r="K31" i="24" s="1"/>
  <c r="T53" i="24"/>
  <c r="J53" i="24" s="1"/>
  <c r="R116" i="24"/>
  <c r="H116" i="24" s="1"/>
  <c r="U41" i="24"/>
  <c r="R60" i="24"/>
  <c r="H60" i="24" s="1"/>
  <c r="R144" i="24"/>
  <c r="H144" i="24" s="1"/>
  <c r="Q54" i="24"/>
  <c r="T81" i="24"/>
  <c r="T126" i="24"/>
  <c r="AD126" i="24" s="1"/>
  <c r="S11" i="24"/>
  <c r="AC11" i="24" s="1"/>
  <c r="Q85" i="24"/>
  <c r="S81" i="24"/>
  <c r="I81" i="24" s="1"/>
  <c r="Q176" i="24"/>
  <c r="B177" i="24" s="1"/>
  <c r="Q66" i="24"/>
  <c r="G66" i="24" s="1"/>
  <c r="T90" i="24"/>
  <c r="J90" i="24" s="1"/>
  <c r="S110" i="24"/>
  <c r="U117" i="25"/>
  <c r="Q28" i="24"/>
  <c r="G28" i="24" s="1"/>
  <c r="U53" i="24"/>
  <c r="AE53" i="24" s="1"/>
  <c r="U105" i="24"/>
  <c r="K105" i="24" s="1"/>
  <c r="Q44" i="24"/>
  <c r="U56" i="24"/>
  <c r="K56" i="24" s="1"/>
  <c r="Q16" i="24"/>
  <c r="G16" i="24" s="1"/>
  <c r="S122" i="24"/>
  <c r="AC122" i="24" s="1"/>
  <c r="U89" i="24"/>
  <c r="K89" i="24" s="1"/>
  <c r="R23" i="24"/>
  <c r="AB23" i="24" s="1"/>
  <c r="R117" i="25"/>
  <c r="H117" i="25" s="1"/>
  <c r="T102" i="24"/>
  <c r="AD102" i="24" s="1"/>
  <c r="U65" i="24"/>
  <c r="T122" i="24"/>
  <c r="T93" i="24"/>
  <c r="S97" i="24"/>
  <c r="Q59" i="24"/>
  <c r="G59" i="24" s="1"/>
  <c r="R66" i="24"/>
  <c r="H66" i="24" s="1"/>
  <c r="U28" i="24"/>
  <c r="AE28" i="24" s="1"/>
  <c r="R52" i="24"/>
  <c r="S23" i="25"/>
  <c r="AC23" i="25" s="1"/>
  <c r="S144" i="24"/>
  <c r="AC144" i="24" s="1"/>
  <c r="S140" i="24"/>
  <c r="I140" i="24" s="1"/>
  <c r="R16" i="24"/>
  <c r="AB16" i="24" s="1"/>
  <c r="S41" i="24"/>
  <c r="AC41" i="24" s="1"/>
  <c r="R57" i="24"/>
  <c r="AB57" i="24" s="1"/>
  <c r="R129" i="24"/>
  <c r="H129" i="24" s="1"/>
  <c r="Q78" i="24"/>
  <c r="G78" i="24" s="1"/>
  <c r="R68" i="24"/>
  <c r="AB68" i="24" s="1"/>
  <c r="U23" i="25"/>
  <c r="S77" i="24"/>
  <c r="AC77" i="24" s="1"/>
  <c r="Q74" i="24"/>
  <c r="G74" i="24" s="1"/>
  <c r="Q141" i="24"/>
  <c r="T18" i="24"/>
  <c r="U79" i="24"/>
  <c r="AE79" i="24" s="1"/>
  <c r="S74" i="24"/>
  <c r="AC74" i="24" s="1"/>
  <c r="S43" i="24"/>
  <c r="I43" i="24" s="1"/>
  <c r="S56" i="24"/>
  <c r="AC56" i="24" s="1"/>
  <c r="S92" i="24"/>
  <c r="AC92" i="24" s="1"/>
  <c r="U39" i="24"/>
  <c r="K39" i="24" s="1"/>
  <c r="Q140" i="24"/>
  <c r="G140" i="24" s="1"/>
  <c r="Q99" i="24"/>
  <c r="G99" i="24" s="1"/>
  <c r="Q123" i="24"/>
  <c r="R61" i="24"/>
  <c r="H61" i="24" s="1"/>
  <c r="U43" i="24"/>
  <c r="AE43" i="24" s="1"/>
  <c r="S113" i="24"/>
  <c r="I113" i="24" s="1"/>
  <c r="R83" i="24"/>
  <c r="AB83" i="24" s="1"/>
  <c r="U107" i="24"/>
  <c r="K107" i="24" s="1"/>
  <c r="Q67" i="24"/>
  <c r="G67" i="24" s="1"/>
  <c r="U24" i="24"/>
  <c r="AE24" i="24" s="1"/>
  <c r="T73" i="24"/>
  <c r="AD73" i="24" s="1"/>
  <c r="Q121" i="24"/>
  <c r="G121" i="24" s="1"/>
  <c r="Q124" i="24"/>
  <c r="G124" i="24" s="1"/>
  <c r="U131" i="24"/>
  <c r="U110" i="24"/>
  <c r="K110" i="24" s="1"/>
  <c r="Q57" i="24"/>
  <c r="AA57" i="24" s="1"/>
  <c r="T63" i="24"/>
  <c r="R45" i="24"/>
  <c r="H45" i="24" s="1"/>
  <c r="R96" i="24"/>
  <c r="H96" i="24" s="1"/>
  <c r="T84" i="24"/>
  <c r="J84" i="24" s="1"/>
  <c r="Q93" i="24"/>
  <c r="T75" i="24"/>
  <c r="J75" i="24" s="1"/>
  <c r="R117" i="24"/>
  <c r="AB117" i="24" s="1"/>
  <c r="S107" i="24"/>
  <c r="I107" i="24" s="1"/>
  <c r="Q46" i="24"/>
  <c r="G46" i="24" s="1"/>
  <c r="R89" i="24"/>
  <c r="H89" i="24" s="1"/>
  <c r="R131" i="24"/>
  <c r="AB131" i="24" s="1"/>
  <c r="U52" i="24"/>
  <c r="AE52" i="24" s="1"/>
  <c r="U61" i="24"/>
  <c r="AE61" i="24" s="1"/>
  <c r="T121" i="24"/>
  <c r="Q36" i="24"/>
  <c r="S79" i="24"/>
  <c r="R88" i="24"/>
  <c r="AB88" i="24" s="1"/>
  <c r="T96" i="24"/>
  <c r="AD96" i="24" s="1"/>
  <c r="S94" i="24"/>
  <c r="T142" i="24"/>
  <c r="Q71" i="24"/>
  <c r="G71" i="24" s="1"/>
  <c r="Q108" i="24"/>
  <c r="G108" i="24" s="1"/>
  <c r="T87" i="24"/>
  <c r="S126" i="24"/>
  <c r="U143" i="24"/>
  <c r="T24" i="24"/>
  <c r="Q62" i="24"/>
  <c r="G62" i="24" s="1"/>
  <c r="Q91" i="24"/>
  <c r="G91" i="24" s="1"/>
  <c r="R106" i="24"/>
  <c r="T64" i="24"/>
  <c r="S85" i="24"/>
  <c r="I85" i="24" s="1"/>
  <c r="Q125" i="24"/>
  <c r="AA125" i="24" s="1"/>
  <c r="Q117" i="24"/>
  <c r="S128" i="24"/>
  <c r="T33" i="24"/>
  <c r="AD33" i="24" s="1"/>
  <c r="U15" i="24"/>
  <c r="AE15" i="24" s="1"/>
  <c r="Q32" i="24"/>
  <c r="U18" i="24"/>
  <c r="K18" i="24" s="1"/>
  <c r="Q26" i="24"/>
  <c r="G26" i="24" s="1"/>
  <c r="U130" i="24"/>
  <c r="R10" i="25"/>
  <c r="H10" i="25" s="1"/>
  <c r="U59" i="24"/>
  <c r="AE59" i="24" s="1"/>
  <c r="T100" i="24"/>
  <c r="T85" i="24"/>
  <c r="J85" i="24" s="1"/>
  <c r="T116" i="24"/>
  <c r="J116" i="24" s="1"/>
  <c r="U100" i="24"/>
  <c r="AE100" i="24" s="1"/>
  <c r="U32" i="24"/>
  <c r="Q153" i="22"/>
  <c r="S98" i="24"/>
  <c r="U95" i="24"/>
  <c r="K95" i="24" s="1"/>
  <c r="R119" i="24"/>
  <c r="AB119" i="24" s="1"/>
  <c r="S138" i="24"/>
  <c r="I138" i="24" s="1"/>
  <c r="U17" i="24"/>
  <c r="K17" i="24" s="1"/>
  <c r="U91" i="24"/>
  <c r="T123" i="24"/>
  <c r="U142" i="24"/>
  <c r="U140" i="24"/>
  <c r="AE140" i="24" s="1"/>
  <c r="Q151" i="22"/>
  <c r="B151" i="22" s="1"/>
  <c r="S100" i="24"/>
  <c r="AC100" i="24" s="1"/>
  <c r="T57" i="24"/>
  <c r="AD57" i="24" s="1"/>
  <c r="U144" i="24"/>
  <c r="S67" i="24"/>
  <c r="S59" i="24"/>
  <c r="AC59" i="24" s="1"/>
  <c r="U20" i="24"/>
  <c r="K20" i="24" s="1"/>
  <c r="R43" i="24"/>
  <c r="H43" i="24" s="1"/>
  <c r="R113" i="24"/>
  <c r="R143" i="24"/>
  <c r="R75" i="24"/>
  <c r="H75" i="24" s="1"/>
  <c r="S20" i="24"/>
  <c r="R147" i="24"/>
  <c r="U64" i="24"/>
  <c r="AE64" i="24" s="1"/>
  <c r="R76" i="24"/>
  <c r="R13" i="24"/>
  <c r="H13" i="24" s="1"/>
  <c r="R102" i="24"/>
  <c r="H102" i="24" s="1"/>
  <c r="Q29" i="24"/>
  <c r="G29" i="24" s="1"/>
  <c r="S50" i="24"/>
  <c r="I50" i="24" s="1"/>
  <c r="Q137" i="24"/>
  <c r="AA137" i="24" s="1"/>
  <c r="S18" i="24"/>
  <c r="I18" i="24" s="1"/>
  <c r="U96" i="24"/>
  <c r="AE96" i="24" s="1"/>
  <c r="Q142" i="24"/>
  <c r="G142" i="24" s="1"/>
  <c r="T62" i="24"/>
  <c r="R120" i="24"/>
  <c r="H120" i="24" s="1"/>
  <c r="Q10" i="25"/>
  <c r="G10" i="25" s="1"/>
  <c r="S102" i="24"/>
  <c r="I102" i="24" s="1"/>
  <c r="S117" i="24"/>
  <c r="R50" i="24"/>
  <c r="S131" i="24"/>
  <c r="AC131" i="24" s="1"/>
  <c r="R72" i="24"/>
  <c r="AB72" i="24" s="1"/>
  <c r="T40" i="24"/>
  <c r="J40" i="24" s="1"/>
  <c r="S70" i="24"/>
  <c r="Q157" i="22"/>
  <c r="B157" i="22" s="1"/>
  <c r="Q158" i="22"/>
  <c r="B158" i="22" s="1"/>
  <c r="T42" i="24"/>
  <c r="Q132" i="24"/>
  <c r="AA132" i="24" s="1"/>
  <c r="T30" i="24"/>
  <c r="T78" i="24"/>
  <c r="S95" i="24"/>
  <c r="I95" i="24" s="1"/>
  <c r="Q82" i="24"/>
  <c r="AA82" i="24" s="1"/>
  <c r="T91" i="24"/>
  <c r="AD91" i="24" s="1"/>
  <c r="R51" i="24"/>
  <c r="S133" i="24"/>
  <c r="AC133" i="24" s="1"/>
  <c r="R47" i="24"/>
  <c r="AB47" i="24" s="1"/>
  <c r="S78" i="24"/>
  <c r="I78" i="24" s="1"/>
  <c r="Q127" i="24"/>
  <c r="T56" i="24"/>
  <c r="AD56" i="24" s="1"/>
  <c r="U78" i="24"/>
  <c r="K78" i="24" s="1"/>
  <c r="Q128" i="24"/>
  <c r="AA128" i="24" s="1"/>
  <c r="U10" i="25"/>
  <c r="K10" i="25" s="1"/>
  <c r="R86" i="24"/>
  <c r="H86" i="24" s="1"/>
  <c r="S40" i="24"/>
  <c r="U71" i="24"/>
  <c r="K71" i="24" s="1"/>
  <c r="U99" i="24"/>
  <c r="U57" i="24"/>
  <c r="K57" i="24" s="1"/>
  <c r="U33" i="24"/>
  <c r="AE33" i="24" s="1"/>
  <c r="R109" i="24"/>
  <c r="AB109" i="24" s="1"/>
  <c r="R24" i="24"/>
  <c r="AB24" i="24" s="1"/>
  <c r="Q45" i="24"/>
  <c r="AA45" i="24" s="1"/>
  <c r="U73" i="24"/>
  <c r="T92" i="24"/>
  <c r="J92" i="24" s="1"/>
  <c r="Q84" i="24"/>
  <c r="AA84" i="24" s="1"/>
  <c r="U98" i="24"/>
  <c r="S90" i="24"/>
  <c r="Q50" i="24"/>
  <c r="AA50" i="24" s="1"/>
  <c r="T119" i="24"/>
  <c r="AD119" i="24" s="1"/>
  <c r="Q75" i="24"/>
  <c r="AA75" i="24" s="1"/>
  <c r="S35" i="24"/>
  <c r="Q77" i="24"/>
  <c r="T71" i="24"/>
  <c r="T66" i="24"/>
  <c r="J66" i="24" s="1"/>
  <c r="U133" i="24"/>
  <c r="K133" i="24" s="1"/>
  <c r="U34" i="24"/>
  <c r="K34" i="24" s="1"/>
  <c r="S93" i="24"/>
  <c r="AC93" i="24" s="1"/>
  <c r="S134" i="24"/>
  <c r="Q180" i="24"/>
  <c r="Q182" i="24" s="1"/>
  <c r="S24" i="25"/>
  <c r="R32" i="24"/>
  <c r="H32" i="24" s="1"/>
  <c r="T72" i="24"/>
  <c r="J72" i="24" s="1"/>
  <c r="Q41" i="24"/>
  <c r="U40" i="24"/>
  <c r="G148" i="25"/>
  <c r="Q56" i="26"/>
  <c r="G56" i="26" s="1"/>
  <c r="S107" i="26"/>
  <c r="AC107" i="26" s="1"/>
  <c r="R62" i="26"/>
  <c r="AB62" i="26" s="1"/>
  <c r="Q61" i="26"/>
  <c r="G61" i="26" s="1"/>
  <c r="T59" i="26"/>
  <c r="AD59" i="26" s="1"/>
  <c r="T64" i="26"/>
  <c r="AD64" i="26" s="1"/>
  <c r="S63" i="26"/>
  <c r="AC63" i="26" s="1"/>
  <c r="T49" i="26"/>
  <c r="AD49" i="26" s="1"/>
  <c r="S57" i="26"/>
  <c r="AC57" i="26" s="1"/>
  <c r="R107" i="26"/>
  <c r="H107" i="26" s="1"/>
  <c r="Q107" i="26"/>
  <c r="G107" i="26" s="1"/>
  <c r="AB148" i="25"/>
  <c r="AC148" i="25"/>
  <c r="T60" i="26"/>
  <c r="J60" i="26" s="1"/>
  <c r="Q57" i="26"/>
  <c r="AA57" i="26" s="1"/>
  <c r="T107" i="26"/>
  <c r="J107" i="26" s="1"/>
  <c r="R56" i="26"/>
  <c r="H56" i="26" s="1"/>
  <c r="R57" i="26"/>
  <c r="H57" i="26" s="1"/>
  <c r="S58" i="26"/>
  <c r="I58" i="26" s="1"/>
  <c r="T62" i="26"/>
  <c r="J62" i="26" s="1"/>
  <c r="S61" i="26"/>
  <c r="AC61" i="26" s="1"/>
  <c r="T63" i="26"/>
  <c r="AD63" i="26" s="1"/>
  <c r="T58" i="26"/>
  <c r="J58" i="26" s="1"/>
  <c r="AD148" i="25"/>
  <c r="U148" i="26"/>
  <c r="K148" i="26" s="1"/>
  <c r="Q62" i="26"/>
  <c r="G62" i="26" s="1"/>
  <c r="T56" i="26"/>
  <c r="J56" i="26" s="1"/>
  <c r="U107" i="26"/>
  <c r="AE107" i="26" s="1"/>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T54" i="25" a="1"/>
  <c r="U34" i="25" a="1"/>
  <c r="T97" i="25" a="1"/>
  <c r="S66" i="25" a="1"/>
  <c r="S67" i="25" a="1"/>
  <c r="R54" i="25" a="1"/>
  <c r="S68" i="25" a="1"/>
  <c r="S31" i="25" a="1"/>
  <c r="T133" i="25" a="1"/>
  <c r="T139" i="25" a="1"/>
  <c r="S115" i="25" a="1"/>
  <c r="R68" i="25" a="1"/>
  <c r="S122" i="25" a="1"/>
  <c r="R55" i="25" a="1"/>
  <c r="Q73" i="25" a="1"/>
  <c r="T48" i="25" a="1"/>
  <c r="Q135" i="25" a="1"/>
  <c r="S96" i="25" a="1"/>
  <c r="T11" i="26" a="1"/>
  <c r="S70" i="25" a="1"/>
  <c r="Q101" i="25" a="1"/>
  <c r="S102" i="25" a="1"/>
  <c r="Q136" i="25" a="1"/>
  <c r="T35" i="25" a="1"/>
  <c r="U90" i="25" a="1"/>
  <c r="R22" i="25" a="1"/>
  <c r="Q128" i="25" a="1"/>
  <c r="Q43" i="25" a="1"/>
  <c r="S39" i="25" a="1"/>
  <c r="R108" i="25" a="1"/>
  <c r="T147" i="25" a="1"/>
  <c r="Q20" i="25" a="1"/>
  <c r="U100" i="25" a="1"/>
  <c r="U47" i="25" a="1"/>
  <c r="S113" i="25" a="1"/>
  <c r="R27" i="25" a="1"/>
  <c r="T71" i="25" a="1"/>
  <c r="R145" i="25" a="1"/>
  <c r="R75" i="25" a="1"/>
  <c r="Q28" i="25" a="1"/>
  <c r="T39" i="25" a="1"/>
  <c r="R44" i="25" a="1"/>
  <c r="R85" i="25" a="1"/>
  <c r="U109" i="25" a="1"/>
  <c r="S88" i="25" a="1"/>
  <c r="Q123" i="25" a="1"/>
  <c r="R102" i="25" a="1"/>
  <c r="S51" i="25" a="1"/>
  <c r="Q84" i="25" a="1"/>
  <c r="S18" i="25" a="1"/>
  <c r="Q49" i="25" a="1"/>
  <c r="R119" i="25" a="1"/>
  <c r="T76" i="25" a="1"/>
  <c r="T135" i="25" a="1"/>
  <c r="T66" i="25" a="1"/>
  <c r="S16" i="25" a="1"/>
  <c r="S146" i="25" a="1"/>
  <c r="Q69" i="25" a="1"/>
  <c r="U126" i="26" a="1"/>
  <c r="Q45" i="25" a="1"/>
  <c r="T131" i="25" a="1"/>
  <c r="S53" i="25" a="1"/>
  <c r="U79" i="25" a="1"/>
  <c r="S37" i="25" a="1"/>
  <c r="Q142" i="25" a="1"/>
  <c r="T130" i="25" a="1"/>
  <c r="T20" i="25" a="1"/>
  <c r="U135" i="25" a="1"/>
  <c r="T13" i="25" a="1"/>
  <c r="S11" i="26" a="1"/>
  <c r="T128" i="25" a="1"/>
  <c r="R126" i="26" a="1"/>
  <c r="R46" i="25" a="1"/>
  <c r="T114" i="25" a="1"/>
  <c r="S87" i="25" a="1"/>
  <c r="Q99" i="25" a="1"/>
  <c r="T33" i="25" a="1"/>
  <c r="T19" i="25" a="1"/>
  <c r="U121" i="25" a="1"/>
  <c r="T69" i="25" a="1"/>
  <c r="S130" i="25" a="1"/>
  <c r="S13" i="25" a="1"/>
  <c r="U30" i="25" a="1"/>
  <c r="T136" i="25" a="1"/>
  <c r="R51" i="25" a="1"/>
  <c r="T42" i="25" a="1"/>
  <c r="S128" i="25" a="1"/>
  <c r="U43" i="25" a="1"/>
  <c r="Q97" i="25" a="1"/>
  <c r="Q132" i="25" a="1"/>
  <c r="T80" i="25" a="1"/>
  <c r="R16" i="25" a="1"/>
  <c r="U113" i="25" a="1"/>
  <c r="U41" i="25" a="1"/>
  <c r="R84" i="25" a="1"/>
  <c r="R10" i="26" a="1"/>
  <c r="T55" i="25" a="1"/>
  <c r="Q13" i="25" a="1"/>
  <c r="T129" i="25" a="1"/>
  <c r="U134" i="25" a="1"/>
  <c r="U96" i="25" a="1"/>
  <c r="R33" i="25" a="1"/>
  <c r="Q134" i="25" a="1"/>
  <c r="U124" i="25" a="1"/>
  <c r="Q30" i="25" a="1"/>
  <c r="Q154" i="23" a="1"/>
  <c r="R99" i="25" a="1"/>
  <c r="U12" i="25" a="1"/>
  <c r="R110" i="25" a="1"/>
  <c r="S101" i="25" a="1"/>
  <c r="R70" i="25" a="1"/>
  <c r="Q129" i="25" a="1"/>
  <c r="T98" i="25" a="1"/>
  <c r="S93" i="25" a="1"/>
  <c r="Q55" i="25" a="1"/>
  <c r="R26" i="25" a="1"/>
  <c r="R40" i="25" a="1"/>
  <c r="T115" i="25" a="1"/>
  <c r="U15" i="25" a="1"/>
  <c r="T116" i="25" a="1"/>
  <c r="S12" i="25" a="1"/>
  <c r="Q124" i="25" a="1"/>
  <c r="Q89" i="25" a="1"/>
  <c r="T75" i="25" a="1"/>
  <c r="T25" i="25" a="1"/>
  <c r="S15" i="25" a="1"/>
  <c r="T127" i="25" a="1"/>
  <c r="R31" i="25" a="1"/>
  <c r="U86" i="25" a="1"/>
  <c r="S78" i="25" a="1"/>
  <c r="U25" i="26" a="1"/>
  <c r="R74" i="25" a="1"/>
  <c r="U37" i="25" a="1"/>
  <c r="Q102" i="25" a="1"/>
  <c r="T99" i="25" a="1"/>
  <c r="U78" i="25" a="1"/>
  <c r="Q48" i="25" a="1"/>
  <c r="Q46" i="25" a="1"/>
  <c r="R112" i="25" a="1"/>
  <c r="R100" i="25" a="1"/>
  <c r="Q25" i="25" a="1"/>
  <c r="U68" i="25" a="1"/>
  <c r="T47" i="25" a="1"/>
  <c r="U35" i="25" a="1"/>
  <c r="Q155" i="23" a="1"/>
  <c r="Q44" i="25" a="1"/>
  <c r="Q83" i="25" a="1"/>
  <c r="U65" i="25" a="1"/>
  <c r="Q32" i="25" a="1"/>
  <c r="S32" i="25" a="1"/>
  <c r="Q72" i="25" a="1"/>
  <c r="Q37" i="25" a="1"/>
  <c r="R20" i="25" a="1"/>
  <c r="Q14" i="25" a="1"/>
  <c r="Q147" i="25" a="1"/>
  <c r="U10" i="26" a="1"/>
  <c r="T85" i="25" a="1"/>
  <c r="Q81" i="25" a="1"/>
  <c r="R87" i="25" a="1"/>
  <c r="T18" i="25" a="1"/>
  <c r="S144" i="25" a="1"/>
  <c r="R136" i="25" a="1"/>
  <c r="Q153" i="23" a="1"/>
  <c r="S134" i="25" a="1"/>
  <c r="T144" i="25" a="1"/>
  <c r="S69" i="25" a="1"/>
  <c r="R91" i="25" a="1"/>
  <c r="U123" i="25" a="1"/>
  <c r="U88" i="25" a="1"/>
  <c r="Q115" i="25" a="1"/>
  <c r="S45" i="25" a="1"/>
  <c r="U142" i="25" a="1"/>
  <c r="U147" i="25" a="1"/>
  <c r="S108" i="25" a="1"/>
  <c r="Q100" i="25" a="1"/>
  <c r="R95" i="25" a="1"/>
  <c r="Q39" i="25" a="1"/>
  <c r="Q19" i="25" a="1"/>
  <c r="S30" i="25" a="1"/>
  <c r="S95" i="25" a="1"/>
  <c r="U131" i="25" a="1"/>
  <c r="S40" i="25" a="1"/>
  <c r="U101" i="25" a="1"/>
  <c r="Q110" i="25" a="1"/>
  <c r="T68" i="25" a="1"/>
  <c r="T92" i="25" a="1"/>
  <c r="U103" i="25" a="1"/>
  <c r="S116" i="25" a="1"/>
  <c r="R134" i="25" a="1"/>
  <c r="U13" i="25" a="1"/>
  <c r="S136" i="25" a="1"/>
  <c r="R49" i="25" a="1"/>
  <c r="U48" i="25" a="1"/>
  <c r="R92" i="25" a="1"/>
  <c r="U23" i="26" a="1"/>
  <c r="U118" i="25" a="1"/>
  <c r="U125" i="25" a="1"/>
  <c r="T43" i="25" a="1"/>
  <c r="R71" i="25" a="1"/>
  <c r="R129" i="25" a="1"/>
  <c r="S92" i="25" a="1"/>
  <c r="U31" i="25" a="1"/>
  <c r="S148" i="26" a="1"/>
  <c r="S33" i="25" a="1"/>
  <c r="R127" i="25" a="1"/>
  <c r="R52" i="25" a="1"/>
  <c r="U141" i="25" a="1"/>
  <c r="S44" i="25" a="1"/>
  <c r="T40" i="25" a="1"/>
  <c r="T81" i="25" a="1"/>
  <c r="Q180" i="25" a="1"/>
  <c r="Q125" i="25" a="1"/>
  <c r="U111" i="25" a="1"/>
  <c r="R67" i="25" a="1"/>
  <c r="R15" i="25" a="1"/>
  <c r="T112" i="25" a="1"/>
  <c r="Q104" i="25" a="1"/>
  <c r="Q52" i="25" a="1"/>
  <c r="S19" i="25" a="1"/>
  <c r="Q103" i="25" a="1"/>
  <c r="Q93" i="25" a="1"/>
  <c r="Q42" i="25" a="1"/>
  <c r="Q160" i="23" a="1"/>
  <c r="T65" i="25" a="1"/>
  <c r="R93" i="25" a="1"/>
  <c r="T26" i="25" a="1"/>
  <c r="Q33" i="25" a="1"/>
  <c r="R36" i="25" a="1"/>
  <c r="Q35" i="25" a="1"/>
  <c r="S103" i="25" a="1"/>
  <c r="S124" i="25" a="1"/>
  <c r="T110" i="25" a="1"/>
  <c r="S55" i="25" a="1"/>
  <c r="T87" i="25" a="1"/>
  <c r="U91" i="25" a="1"/>
  <c r="S49" i="25" a="1"/>
  <c r="U22" i="25" a="1"/>
  <c r="R81" i="25" a="1"/>
  <c r="T84" i="25" a="1"/>
  <c r="R24" i="26" a="1"/>
  <c r="T44" i="25" a="1"/>
  <c r="T67" i="25" a="1"/>
  <c r="Q22" i="25" a="1"/>
  <c r="Q141" i="25" a="1"/>
  <c r="Q75" i="25" a="1"/>
  <c r="Q15" i="25" a="1"/>
  <c r="U145" i="25" a="1"/>
  <c r="R32" i="25" a="1"/>
  <c r="Q113" i="25" a="1"/>
  <c r="T90" i="25" a="1"/>
  <c r="U105" i="25" a="1"/>
  <c r="U20" i="25" a="1"/>
  <c r="R104" i="25" a="1"/>
  <c r="R139" i="25" a="1"/>
  <c r="U24" i="26" a="1"/>
  <c r="T23" i="26" a="1"/>
  <c r="S82" i="25" a="1"/>
  <c r="U81" i="25" a="1"/>
  <c r="U55" i="25" a="1"/>
  <c r="Q144" i="25" a="1"/>
  <c r="R118" i="25" a="1"/>
  <c r="S76" i="25" a="1"/>
  <c r="Q86" i="25" a="1"/>
  <c r="T100" i="25" a="1"/>
  <c r="S52" i="25" a="1"/>
  <c r="T79" i="25" a="1"/>
  <c r="T137" i="25" a="1"/>
  <c r="U95" i="25" a="1"/>
  <c r="Q120" i="25" a="1"/>
  <c r="R90" i="25" a="1"/>
  <c r="Q85" i="25" a="1"/>
  <c r="R105" i="25" a="1"/>
  <c r="U74" i="25" a="1"/>
  <c r="Q108" i="25" a="1"/>
  <c r="T10" i="26" a="1"/>
  <c r="S142" i="25" a="1"/>
  <c r="Q137" i="25" a="1"/>
  <c r="R76" i="25" a="1"/>
  <c r="Q18" i="25" a="1"/>
  <c r="T53" i="25" a="1"/>
  <c r="T51" i="25" a="1"/>
  <c r="Q40" i="25" a="1"/>
  <c r="S10" i="26" a="1"/>
  <c r="Q121" i="25" a="1"/>
  <c r="S138" i="25" a="1"/>
  <c r="U72" i="25" a="1"/>
  <c r="R128" i="25" a="1"/>
  <c r="R72" i="25" a="1"/>
  <c r="R65" i="25" a="1"/>
  <c r="T101" i="25" a="1"/>
  <c r="U137" i="25" a="1"/>
  <c r="R125" i="25" a="1"/>
  <c r="R140" i="25" a="1"/>
  <c r="S123" i="25" a="1"/>
  <c r="R41" i="25" a="1"/>
  <c r="T88" i="25" a="1"/>
  <c r="T113" i="25" a="1"/>
  <c r="U136" i="25" a="1"/>
  <c r="R28" i="25" a="1"/>
  <c r="U84" i="25" a="1"/>
  <c r="Q186" i="25" a="1"/>
  <c r="S73" i="25" a="1"/>
  <c r="Q88" i="25" a="1"/>
  <c r="T30" i="25" a="1"/>
  <c r="U67" i="25" a="1"/>
  <c r="S127" i="25" a="1"/>
  <c r="S41" i="25" a="1"/>
  <c r="U66" i="25" a="1"/>
  <c r="R103" i="25" a="1"/>
  <c r="R48" i="25" a="1"/>
  <c r="S38" i="25" a="1"/>
  <c r="Q74" i="25" a="1"/>
  <c r="S74" i="25" a="1"/>
  <c r="R111" i="25" a="1"/>
  <c r="U106" i="25" a="1"/>
  <c r="Q109" i="25" a="1"/>
  <c r="Q167" i="25" a="1"/>
  <c r="U94" i="25" a="1"/>
  <c r="Q126" i="26" a="1"/>
  <c r="R86" i="25" a="1"/>
  <c r="T70" i="25" a="1"/>
  <c r="Q66" i="25" a="1"/>
  <c r="R14" i="25" a="1"/>
  <c r="S99" i="25" a="1"/>
  <c r="U14" i="25" a="1"/>
  <c r="S20" i="25" a="1"/>
  <c r="T82" i="25" a="1"/>
  <c r="U132" i="25" a="1"/>
  <c r="U102" i="25" a="1"/>
  <c r="R122" i="25" a="1"/>
  <c r="U46" i="25" a="1"/>
  <c r="T28" i="25" a="1"/>
  <c r="T91" i="25" a="1"/>
  <c r="U69" i="25" a="1"/>
  <c r="Q53" i="25" a="1"/>
  <c r="R123" i="25" a="1"/>
  <c r="T142" i="25" a="1"/>
  <c r="T121" i="25" a="1"/>
  <c r="R101" i="25" a="1"/>
  <c r="Q80" i="25" a="1"/>
  <c r="T108" i="25" a="1"/>
  <c r="T41" i="25" a="1"/>
  <c r="R37" i="25" a="1"/>
  <c r="U27" i="25" a="1"/>
  <c r="U77" i="25" a="1"/>
  <c r="Q131" i="25" a="1"/>
  <c r="R19" i="25" a="1"/>
  <c r="Q143" i="25" a="1"/>
  <c r="S147" i="25" a="1"/>
  <c r="Q51" i="25" a="1"/>
  <c r="U149" i="25" a="1"/>
  <c r="T145" i="25" a="1"/>
  <c r="R29" i="25" a="1"/>
  <c r="Q26" i="25" a="1"/>
  <c r="Q127" i="25" a="1"/>
  <c r="S105" i="25" a="1"/>
  <c r="S119" i="25" a="1"/>
  <c r="U114" i="25" a="1"/>
  <c r="S34" i="25" a="1"/>
  <c r="R135" i="25" a="1"/>
  <c r="S140" i="25" a="1"/>
  <c r="T24" i="26" a="1"/>
  <c r="R97" i="25" a="1"/>
  <c r="R34" i="25" a="1"/>
  <c r="U92" i="25" a="1"/>
  <c r="Q138" i="25" a="1"/>
  <c r="T143" i="25" a="1"/>
  <c r="Q105" i="25" a="1"/>
  <c r="S98" i="25" a="1"/>
  <c r="S72" i="25" a="1"/>
  <c r="Q79" i="25" a="1"/>
  <c r="R77" i="25" a="1"/>
  <c r="R143" i="25" a="1"/>
  <c r="R25" i="25" a="1"/>
  <c r="R89" i="25" a="1"/>
  <c r="U75" i="25" a="1"/>
  <c r="T86" i="25" a="1"/>
  <c r="Q146" i="25" a="1"/>
  <c r="Q149" i="25" a="1"/>
  <c r="Q159" i="23" a="1"/>
  <c r="T52" i="25" a="1"/>
  <c r="R42" i="25" a="1"/>
  <c r="U45" i="25" a="1"/>
  <c r="Q98" i="25" a="1"/>
  <c r="Q76" i="25" a="1"/>
  <c r="U129" i="25" a="1"/>
  <c r="S139" i="25" a="1"/>
  <c r="T37" i="25" a="1"/>
  <c r="U32" i="25" a="1"/>
  <c r="T119" i="25" a="1"/>
  <c r="R43" i="25" a="1"/>
  <c r="S42" i="25" a="1"/>
  <c r="Q90" i="25" a="1"/>
  <c r="Q38" i="25" a="1"/>
  <c r="U87" i="25" a="1"/>
  <c r="T89" i="25" a="1"/>
  <c r="U70" i="25" a="1"/>
  <c r="U29" i="25" a="1"/>
  <c r="R53" i="25" a="1"/>
  <c r="S71" i="25" a="1"/>
  <c r="R144" i="25" a="1"/>
  <c r="U33" i="25" a="1"/>
  <c r="R66" i="25" a="1"/>
  <c r="S83" i="25" a="1"/>
  <c r="Q34" i="25" a="1"/>
  <c r="T12" i="25" a="1"/>
  <c r="S137" i="25" a="1"/>
  <c r="T73" i="25" a="1"/>
  <c r="T34" i="25" a="1"/>
  <c r="U83" i="25" a="1"/>
  <c r="S104" i="25" a="1"/>
  <c r="U53" i="25" a="1"/>
  <c r="T36" i="25" a="1"/>
  <c r="Q182" i="25" a="1"/>
  <c r="T134" i="26" a="1"/>
  <c r="S145" i="25" a="1"/>
  <c r="R142" i="25" a="1"/>
  <c r="U146" i="25" a="1"/>
  <c r="Q12" i="25" a="1"/>
  <c r="R148" i="26" a="1"/>
  <c r="R80" i="25" a="1"/>
  <c r="Q118" i="26" a="1"/>
  <c r="Q140" i="25" a="1"/>
  <c r="S27" i="25" a="1"/>
  <c r="Q94" i="25" a="1"/>
  <c r="T77" i="25" a="1"/>
  <c r="U19" i="25" a="1"/>
  <c r="Q139" i="25" a="1"/>
  <c r="S100" i="25" a="1"/>
  <c r="U93" i="25" a="1"/>
  <c r="S97" i="25" a="1"/>
  <c r="U144" i="25" a="1"/>
  <c r="Q87" i="25" a="1"/>
  <c r="R106" i="25" a="1"/>
  <c r="R141" i="25" a="1"/>
  <c r="R118" i="26" a="1"/>
  <c r="Q91" i="25" a="1"/>
  <c r="S126" i="26" a="1"/>
  <c r="S118" i="25" a="1"/>
  <c r="S114" i="25" a="1"/>
  <c r="S109" i="25" a="1"/>
  <c r="U42" i="25" a="1"/>
  <c r="U11" i="26" a="1"/>
  <c r="U16" i="25" a="1"/>
  <c r="Q10" i="26" a="1"/>
  <c r="U133" i="25" a="1"/>
  <c r="S112" i="25" a="1"/>
  <c r="Q77" i="25" a="1"/>
  <c r="S118" i="26" a="1"/>
  <c r="U89" i="25" a="1"/>
  <c r="Q122" i="25" a="1"/>
  <c r="U52" i="25" a="1"/>
  <c r="S135" i="25" a="1"/>
  <c r="T31" i="25" a="1"/>
  <c r="U139" i="25" a="1"/>
  <c r="T112" i="26" a="1"/>
  <c r="T103" i="25" a="1"/>
  <c r="T138" i="25" a="1"/>
  <c r="U130" i="25" a="1"/>
  <c r="U73" i="25" a="1"/>
  <c r="Q152" i="23" a="1"/>
  <c r="T38" i="25" a="1"/>
  <c r="S28" i="25" a="1"/>
  <c r="T118" i="26" a="1"/>
  <c r="U97" i="25" a="1"/>
  <c r="U128" i="25" a="1"/>
  <c r="S54" i="25" a="1"/>
  <c r="Q96" i="25" a="1"/>
  <c r="R47" i="25" a="1"/>
  <c r="S149" i="25" a="1"/>
  <c r="R11" i="26" a="1"/>
  <c r="T16" i="25" a="1"/>
  <c r="S29" i="25" a="1"/>
  <c r="S80" i="25" a="1"/>
  <c r="U82" i="25" a="1"/>
  <c r="U98" i="25" a="1"/>
  <c r="U71" i="25" a="1"/>
  <c r="T104" i="25" a="1"/>
  <c r="T102" i="25" a="1"/>
  <c r="S25" i="25" a="1"/>
  <c r="S46" i="25" a="1"/>
  <c r="U116" i="25" a="1"/>
  <c r="S133" i="25" a="1"/>
  <c r="Q111" i="25" a="1"/>
  <c r="T93" i="25" a="1"/>
  <c r="R82" i="25" a="1"/>
  <c r="T123" i="25" a="1"/>
  <c r="S143" i="25" a="1"/>
  <c r="Q114" i="25" a="1"/>
  <c r="R30" i="25" a="1"/>
  <c r="S106" i="25" a="1"/>
  <c r="Q11" i="26" a="1"/>
  <c r="R39" i="25" a="1"/>
  <c r="Q36" i="25" a="1"/>
  <c r="Q161" i="23" a="1"/>
  <c r="S75" i="25" a="1"/>
  <c r="Q29" i="25" a="1"/>
  <c r="R96" i="25" a="1"/>
  <c r="T27" i="25" a="1"/>
  <c r="U26" i="25" a="1"/>
  <c r="U54" i="25" a="1"/>
  <c r="T74" i="25" a="1"/>
  <c r="U49" i="25" a="1"/>
  <c r="R114" i="25" a="1"/>
  <c r="R130" i="25" a="1"/>
  <c r="T105" i="25" a="1"/>
  <c r="Q112" i="25" a="1"/>
  <c r="T45" i="25" a="1"/>
  <c r="R147" i="25" a="1"/>
  <c r="S85" i="25" a="1"/>
  <c r="R18" i="25" a="1"/>
  <c r="T125" i="25" a="1"/>
  <c r="Q119" i="25" a="1"/>
  <c r="S36" i="25" a="1"/>
  <c r="T22" i="25" a="1"/>
  <c r="R113" i="25" a="1"/>
  <c r="S79" i="25" a="1"/>
  <c r="U119" i="25" a="1"/>
  <c r="R131" i="25" a="1"/>
  <c r="T106" i="25" a="1"/>
  <c r="T122" i="25" a="1"/>
  <c r="R73" i="25" a="1"/>
  <c r="R69" i="25" a="1"/>
  <c r="Q92" i="25" a="1"/>
  <c r="U112" i="25" a="1"/>
  <c r="Q41" i="25" a="1"/>
  <c r="S91" i="25" a="1"/>
  <c r="R132" i="25" a="1"/>
  <c r="T96" i="25" a="1"/>
  <c r="T140" i="25" a="1"/>
  <c r="R38" i="25" a="1"/>
  <c r="Q54" i="25" a="1"/>
  <c r="Q65" i="25" a="1"/>
  <c r="R12" i="25" a="1"/>
  <c r="Q133" i="25" a="1"/>
  <c r="R121" i="25" a="1"/>
  <c r="R45" i="25" a="1"/>
  <c r="R109" i="25" a="1"/>
  <c r="Q82" i="25" a="1"/>
  <c r="T126" i="26" a="1"/>
  <c r="R88" i="25" a="1"/>
  <c r="U118" i="26" a="1"/>
  <c r="U28" i="25" a="1"/>
  <c r="R124" i="25" a="1"/>
  <c r="U18" i="25" a="1"/>
  <c r="U80" i="25" a="1"/>
  <c r="T109" i="25" a="1"/>
  <c r="S94" i="25" a="1"/>
  <c r="S86" i="25" a="1"/>
  <c r="U108" i="25" a="1"/>
  <c r="U99" i="25" a="1"/>
  <c r="T46" i="25" a="1"/>
  <c r="S35" i="25" a="1"/>
  <c r="U140" i="25" a="1"/>
  <c r="U115" i="25" a="1"/>
  <c r="T124" i="25" a="1"/>
  <c r="S14" i="25" a="1"/>
  <c r="S141" i="25" a="1"/>
  <c r="T72" i="25" a="1"/>
  <c r="R98" i="25" a="1"/>
  <c r="Q145" i="25" a="1"/>
  <c r="U38" i="25" a="1"/>
  <c r="R78" i="25" a="1"/>
  <c r="T149" i="25" a="1"/>
  <c r="U138" i="25" a="1"/>
  <c r="Q31" i="25" a="1"/>
  <c r="S22" i="25" a="1"/>
  <c r="S77" i="25" a="1"/>
  <c r="T132" i="25" a="1"/>
  <c r="S132" i="25" a="1"/>
  <c r="Q47" i="25" a="1"/>
  <c r="R116" i="25" a="1"/>
  <c r="R137" i="25" a="1"/>
  <c r="Q67" i="25" a="1"/>
  <c r="T14" i="25" a="1"/>
  <c r="S131" i="25" a="1"/>
  <c r="U122" i="25" a="1"/>
  <c r="U51" i="25" a="1"/>
  <c r="U110" i="25" a="1"/>
  <c r="Q70" i="25" a="1"/>
  <c r="S26" i="25" a="1"/>
  <c r="S81" i="25" a="1"/>
  <c r="S89" i="25" a="1"/>
  <c r="T141" i="25" a="1"/>
  <c r="S125" i="25" a="1"/>
  <c r="T15" i="25" a="1"/>
  <c r="S65" i="25" a="1"/>
  <c r="R13" i="25" a="1"/>
  <c r="T95" i="25" a="1"/>
  <c r="Q116" i="25" a="1"/>
  <c r="T118" i="25" a="1"/>
  <c r="R149" i="25" a="1"/>
  <c r="T94" i="25" a="1"/>
  <c r="R23" i="26" a="1"/>
  <c r="S43" i="25" a="1"/>
  <c r="Q27" i="25" a="1"/>
  <c r="R146" i="25" a="1"/>
  <c r="S110" i="25" a="1"/>
  <c r="S111" i="25" a="1"/>
  <c r="S48" i="25" a="1"/>
  <c r="S121" i="25" a="1"/>
  <c r="U44" i="25" a="1"/>
  <c r="T148" i="26" a="1"/>
  <c r="T29" i="25" a="1"/>
  <c r="S129" i="25" a="1"/>
  <c r="R35" i="25" a="1"/>
  <c r="Q68" i="25" a="1"/>
  <c r="Q106" i="25" a="1"/>
  <c r="T78" i="25" a="1"/>
  <c r="S24" i="26" a="1"/>
  <c r="Q95" i="25" a="1"/>
  <c r="U104" i="25" a="1"/>
  <c r="Q176" i="25" a="1"/>
  <c r="S84" i="25" a="1"/>
  <c r="Q148" i="26" a="1"/>
  <c r="Q130" i="25" a="1"/>
  <c r="R115" i="25" a="1"/>
  <c r="R83" i="25" a="1"/>
  <c r="U76" i="25" a="1"/>
  <c r="U36" i="25" a="1"/>
  <c r="Q16" i="25" a="1"/>
  <c r="U127" i="25" a="1"/>
  <c r="Q118" i="25" a="1"/>
  <c r="U143" i="25" a="1"/>
  <c r="T83" i="25" a="1"/>
  <c r="U85" i="25" a="1"/>
  <c r="R133" i="25" a="1"/>
  <c r="S47" i="25" a="1"/>
  <c r="Q158" i="23" a="1"/>
  <c r="T32" i="25" a="1"/>
  <c r="R138" i="25" a="1"/>
  <c r="U40" i="25" a="1"/>
  <c r="Q78" i="25" a="1"/>
  <c r="T146" i="25" a="1"/>
  <c r="R94" i="25" a="1"/>
  <c r="R79" i="25" a="1"/>
  <c r="S90" i="25" a="1"/>
  <c r="Q71" i="25" a="1"/>
  <c r="B166" i="24" l="1"/>
  <c r="K134" i="24"/>
  <c r="H15" i="24"/>
  <c r="I112" i="24"/>
  <c r="G20" i="24"/>
  <c r="J44" i="24"/>
  <c r="I124" i="24"/>
  <c r="AA60" i="24"/>
  <c r="H42" i="24"/>
  <c r="AD16" i="24"/>
  <c r="AA176" i="24"/>
  <c r="AE58" i="24"/>
  <c r="I139" i="24"/>
  <c r="G56" i="24"/>
  <c r="AD55" i="24"/>
  <c r="AB59" i="24"/>
  <c r="AD134" i="24"/>
  <c r="AE124" i="24"/>
  <c r="G133" i="24"/>
  <c r="AC137" i="24"/>
  <c r="H88" i="24"/>
  <c r="AA61" i="24"/>
  <c r="I144" i="24"/>
  <c r="AD34" i="24"/>
  <c r="AE67" i="24"/>
  <c r="AB60" i="24"/>
  <c r="AD127" i="24"/>
  <c r="AC85" i="24"/>
  <c r="AA24" i="25"/>
  <c r="AC42" i="24"/>
  <c r="K62" i="24"/>
  <c r="AA35" i="24"/>
  <c r="AB95" i="24"/>
  <c r="G23" i="25"/>
  <c r="I93" i="24"/>
  <c r="Q166" i="24"/>
  <c r="Q167" i="24" s="1"/>
  <c r="Q168" i="24" s="1"/>
  <c r="AA168" i="24" s="1"/>
  <c r="G55" i="24"/>
  <c r="AA42" i="24"/>
  <c r="AB105" i="24"/>
  <c r="AA59" i="24"/>
  <c r="I10" i="25"/>
  <c r="AA67" i="24"/>
  <c r="AB77" i="24"/>
  <c r="J56" i="24"/>
  <c r="G84" i="24"/>
  <c r="AB17" i="24"/>
  <c r="J54" i="24"/>
  <c r="AA159" i="22"/>
  <c r="K83" i="24"/>
  <c r="I60" i="24"/>
  <c r="J134" i="25"/>
  <c r="G97" i="24"/>
  <c r="J119" i="24"/>
  <c r="H14" i="24"/>
  <c r="I49" i="24"/>
  <c r="AA43" i="24"/>
  <c r="J106" i="24"/>
  <c r="AE60" i="24"/>
  <c r="AA58" i="24"/>
  <c r="AA62" i="24"/>
  <c r="AB53" i="24"/>
  <c r="G109" i="24"/>
  <c r="J146" i="24"/>
  <c r="I41" i="24"/>
  <c r="AE55" i="24"/>
  <c r="G57" i="24"/>
  <c r="I62" i="24"/>
  <c r="AC140" i="24"/>
  <c r="AB78" i="24"/>
  <c r="B182" i="24"/>
  <c r="AA69" i="24"/>
  <c r="AA158" i="22"/>
  <c r="G107" i="24"/>
  <c r="AE125" i="24"/>
  <c r="K52" i="24"/>
  <c r="AE126" i="24"/>
  <c r="I56" i="24"/>
  <c r="I59" i="24"/>
  <c r="AB28" i="24"/>
  <c r="AC55" i="24"/>
  <c r="AA138" i="24"/>
  <c r="AE112" i="24"/>
  <c r="AC91" i="24"/>
  <c r="K69" i="24"/>
  <c r="K108" i="24"/>
  <c r="AA124" i="24"/>
  <c r="I23" i="25"/>
  <c r="AD46" i="24"/>
  <c r="J58" i="24"/>
  <c r="AE20" i="24"/>
  <c r="K61" i="24"/>
  <c r="AB61" i="24"/>
  <c r="AE105" i="24"/>
  <c r="AB124" i="24"/>
  <c r="AB58" i="24"/>
  <c r="AC15" i="24"/>
  <c r="AD92" i="24"/>
  <c r="G126" i="24"/>
  <c r="H72" i="24"/>
  <c r="J57" i="24"/>
  <c r="AB79" i="24"/>
  <c r="AE93" i="24"/>
  <c r="AC104" i="24"/>
  <c r="AC113" i="24"/>
  <c r="AE57" i="24"/>
  <c r="AE56" i="24"/>
  <c r="T146" i="25"/>
  <c r="J146" i="25" s="1"/>
  <c r="U92" i="25"/>
  <c r="AE92" i="25" s="1"/>
  <c r="T115" i="25"/>
  <c r="J115" i="25" s="1"/>
  <c r="R89" i="25"/>
  <c r="H89" i="25" s="1"/>
  <c r="S95" i="25"/>
  <c r="AC95" i="25" s="1"/>
  <c r="U75" i="25"/>
  <c r="K75" i="25" s="1"/>
  <c r="Q129" i="25"/>
  <c r="AA129" i="25" s="1"/>
  <c r="S72" i="25"/>
  <c r="I72" i="25" s="1"/>
  <c r="S52" i="25"/>
  <c r="AC52" i="25" s="1"/>
  <c r="S69" i="25"/>
  <c r="I69" i="25" s="1"/>
  <c r="Q154" i="23"/>
  <c r="B154" i="23" s="1"/>
  <c r="S130" i="25"/>
  <c r="AC130" i="25" s="1"/>
  <c r="T144" i="25"/>
  <c r="J144" i="25" s="1"/>
  <c r="T77" i="25"/>
  <c r="J77" i="25" s="1"/>
  <c r="U109" i="25"/>
  <c r="AE109" i="25" s="1"/>
  <c r="T20" i="25"/>
  <c r="AD20" i="25" s="1"/>
  <c r="R54" i="25"/>
  <c r="H54" i="25" s="1"/>
  <c r="T83" i="25"/>
  <c r="J83" i="25" s="1"/>
  <c r="Q67" i="25"/>
  <c r="AA67" i="25" s="1"/>
  <c r="Q167" i="25"/>
  <c r="Q168" i="25" s="1"/>
  <c r="R67" i="25"/>
  <c r="AB67" i="25" s="1"/>
  <c r="Q14" i="25"/>
  <c r="G14" i="25" s="1"/>
  <c r="S149" i="25"/>
  <c r="AC149" i="25" s="1"/>
  <c r="U11" i="26"/>
  <c r="K11" i="26" s="1"/>
  <c r="U29" i="25"/>
  <c r="K29" i="25" s="1"/>
  <c r="U99" i="25"/>
  <c r="AE99" i="25" s="1"/>
  <c r="R141" i="25"/>
  <c r="H141" i="25" s="1"/>
  <c r="T72" i="25"/>
  <c r="AD72" i="25" s="1"/>
  <c r="S31" i="25"/>
  <c r="AC31" i="25" s="1"/>
  <c r="U72" i="25"/>
  <c r="K72" i="25" s="1"/>
  <c r="U38" i="25"/>
  <c r="K38" i="25" s="1"/>
  <c r="S46" i="25"/>
  <c r="I46" i="25" s="1"/>
  <c r="T96" i="25"/>
  <c r="J96" i="25" s="1"/>
  <c r="Q44" i="25"/>
  <c r="AA44" i="25" s="1"/>
  <c r="U103" i="25"/>
  <c r="K103" i="25" s="1"/>
  <c r="S65" i="25"/>
  <c r="I65" i="25" s="1"/>
  <c r="T13" i="25"/>
  <c r="AD13" i="25" s="1"/>
  <c r="Q29" i="25"/>
  <c r="AA29" i="25" s="1"/>
  <c r="U13" i="25"/>
  <c r="K13" i="25" s="1"/>
  <c r="Q153" i="23"/>
  <c r="B153" i="23" s="1"/>
  <c r="U130" i="25"/>
  <c r="AE130" i="25" s="1"/>
  <c r="T54" i="25"/>
  <c r="AD54" i="25" s="1"/>
  <c r="S47" i="25"/>
  <c r="I47" i="25" s="1"/>
  <c r="T19" i="25"/>
  <c r="AD19" i="25" s="1"/>
  <c r="Q118" i="26"/>
  <c r="AA118" i="26" s="1"/>
  <c r="S41" i="25"/>
  <c r="I41" i="25" s="1"/>
  <c r="U53" i="25"/>
  <c r="AE53" i="25" s="1"/>
  <c r="S110" i="25"/>
  <c r="AC110" i="25" s="1"/>
  <c r="Q97" i="25"/>
  <c r="AA97" i="25" s="1"/>
  <c r="U36" i="25"/>
  <c r="AE36" i="25" s="1"/>
  <c r="S80" i="25"/>
  <c r="I80" i="25" s="1"/>
  <c r="Q31" i="25"/>
  <c r="AA31" i="25" s="1"/>
  <c r="U146" i="25"/>
  <c r="AE146" i="25" s="1"/>
  <c r="Q119" i="25"/>
  <c r="AA119" i="25" s="1"/>
  <c r="Q95" i="25"/>
  <c r="AA95" i="25" s="1"/>
  <c r="R85" i="25"/>
  <c r="H85" i="25" s="1"/>
  <c r="Q143" i="25"/>
  <c r="G143" i="25" s="1"/>
  <c r="Q46" i="25"/>
  <c r="G46" i="25" s="1"/>
  <c r="R127" i="25"/>
  <c r="AB127" i="25" s="1"/>
  <c r="S118" i="25"/>
  <c r="I118" i="25" s="1"/>
  <c r="S34" i="25"/>
  <c r="I34" i="25" s="1"/>
  <c r="S143" i="25"/>
  <c r="AC143" i="25" s="1"/>
  <c r="Q75" i="25"/>
  <c r="AA75" i="25" s="1"/>
  <c r="U32" i="25"/>
  <c r="AE32" i="25" s="1"/>
  <c r="T135" i="25"/>
  <c r="AD135" i="25" s="1"/>
  <c r="U121" i="25"/>
  <c r="K121" i="25" s="1"/>
  <c r="R69" i="25"/>
  <c r="AB69" i="25" s="1"/>
  <c r="Q114" i="25"/>
  <c r="AA114" i="25" s="1"/>
  <c r="T45" i="25"/>
  <c r="AD45" i="25" s="1"/>
  <c r="R82" i="25"/>
  <c r="H82" i="25" s="1"/>
  <c r="T40" i="25"/>
  <c r="AD40" i="25" s="1"/>
  <c r="Q47" i="25"/>
  <c r="AA47" i="25" s="1"/>
  <c r="T42" i="25"/>
  <c r="J42" i="25" s="1"/>
  <c r="U34" i="25"/>
  <c r="K34" i="25" s="1"/>
  <c r="S96" i="25"/>
  <c r="AC96" i="25" s="1"/>
  <c r="U30" i="25"/>
  <c r="K30" i="25" s="1"/>
  <c r="U51" i="25"/>
  <c r="AE51" i="25" s="1"/>
  <c r="S86" i="25"/>
  <c r="AC86" i="25" s="1"/>
  <c r="Q124" i="25"/>
  <c r="AA124" i="25" s="1"/>
  <c r="R76" i="25"/>
  <c r="H76" i="25" s="1"/>
  <c r="Q78" i="25"/>
  <c r="AA78" i="25" s="1"/>
  <c r="S40" i="25"/>
  <c r="AC40" i="25" s="1"/>
  <c r="U119" i="25"/>
  <c r="AE119" i="25" s="1"/>
  <c r="S16" i="25"/>
  <c r="I16" i="25" s="1"/>
  <c r="T73" i="25"/>
  <c r="J73" i="25" s="1"/>
  <c r="U35" i="25"/>
  <c r="AE35" i="25" s="1"/>
  <c r="R53" i="25"/>
  <c r="H53" i="25" s="1"/>
  <c r="R52" i="25"/>
  <c r="AB52" i="25" s="1"/>
  <c r="R78" i="25"/>
  <c r="AB78" i="25" s="1"/>
  <c r="Q152" i="23"/>
  <c r="B152" i="23" s="1"/>
  <c r="T87" i="25"/>
  <c r="AD87" i="25" s="1"/>
  <c r="T66" i="25"/>
  <c r="J66" i="25" s="1"/>
  <c r="S81" i="25"/>
  <c r="AC81" i="25" s="1"/>
  <c r="R47" i="25"/>
  <c r="H47" i="25" s="1"/>
  <c r="U23" i="26"/>
  <c r="AE23" i="26" s="1"/>
  <c r="S99" i="25"/>
  <c r="I99" i="25" s="1"/>
  <c r="Q30" i="25"/>
  <c r="G30" i="25" s="1"/>
  <c r="U43" i="25"/>
  <c r="AE43" i="25" s="1"/>
  <c r="R112" i="25"/>
  <c r="AB112" i="25" s="1"/>
  <c r="R28" i="25"/>
  <c r="AB28" i="25" s="1"/>
  <c r="U108" i="25"/>
  <c r="AE108" i="25" s="1"/>
  <c r="Q98" i="25"/>
  <c r="AA98" i="25" s="1"/>
  <c r="T143" i="25"/>
  <c r="AD143" i="25" s="1"/>
  <c r="Q103" i="25"/>
  <c r="AA103" i="25" s="1"/>
  <c r="R36" i="25"/>
  <c r="H36" i="25" s="1"/>
  <c r="T112" i="26"/>
  <c r="J112" i="26" s="1"/>
  <c r="T29" i="25"/>
  <c r="J29" i="25" s="1"/>
  <c r="S114" i="25"/>
  <c r="AC114" i="25" s="1"/>
  <c r="Q27" i="25"/>
  <c r="AA27" i="25" s="1"/>
  <c r="T106" i="25"/>
  <c r="J106" i="25" s="1"/>
  <c r="R66" i="25"/>
  <c r="AB66" i="25" s="1"/>
  <c r="R125" i="25"/>
  <c r="H125" i="25" s="1"/>
  <c r="R94" i="25"/>
  <c r="H94" i="25" s="1"/>
  <c r="Q89" i="25"/>
  <c r="AA89" i="25" s="1"/>
  <c r="S26" i="25"/>
  <c r="AC26" i="25" s="1"/>
  <c r="Q161" i="23"/>
  <c r="AA161" i="23" s="1"/>
  <c r="Q82" i="25"/>
  <c r="G82" i="25" s="1"/>
  <c r="Q15" i="25"/>
  <c r="AA15" i="25" s="1"/>
  <c r="T47" i="25"/>
  <c r="AD47" i="25" s="1"/>
  <c r="S54" i="25"/>
  <c r="R22" i="25"/>
  <c r="AB22" i="25" s="1"/>
  <c r="U82" i="25"/>
  <c r="K82" i="25" s="1"/>
  <c r="U136" i="25"/>
  <c r="AE136" i="25" s="1"/>
  <c r="S123" i="25"/>
  <c r="I123" i="25" s="1"/>
  <c r="Q180" i="25"/>
  <c r="AA180" i="25" s="1"/>
  <c r="T131" i="25"/>
  <c r="AD131" i="25" s="1"/>
  <c r="T88" i="25"/>
  <c r="J88" i="25" s="1"/>
  <c r="Q79" i="25"/>
  <c r="G79" i="25" s="1"/>
  <c r="T93" i="25"/>
  <c r="AD93" i="25" s="1"/>
  <c r="S119" i="25"/>
  <c r="I119" i="25" s="1"/>
  <c r="U66" i="25"/>
  <c r="AE66" i="25" s="1"/>
  <c r="U142" i="25"/>
  <c r="AE142" i="25" s="1"/>
  <c r="T102" i="25"/>
  <c r="J102" i="25" s="1"/>
  <c r="R108" i="25"/>
  <c r="AB108" i="25" s="1"/>
  <c r="Q38" i="25"/>
  <c r="G38" i="25" s="1"/>
  <c r="T65" i="25"/>
  <c r="J65" i="25" s="1"/>
  <c r="Q125" i="25"/>
  <c r="G125" i="25" s="1"/>
  <c r="R70" i="25"/>
  <c r="H70" i="25" s="1"/>
  <c r="T95" i="25"/>
  <c r="AD95" i="25" s="1"/>
  <c r="U118" i="26"/>
  <c r="AE118" i="26" s="1"/>
  <c r="R118" i="25"/>
  <c r="AB118" i="25" s="1"/>
  <c r="U46" i="25"/>
  <c r="AE46" i="25" s="1"/>
  <c r="U134" i="25"/>
  <c r="K134" i="25" s="1"/>
  <c r="T85" i="25"/>
  <c r="J85" i="25" s="1"/>
  <c r="S28" i="25"/>
  <c r="AC28" i="25" s="1"/>
  <c r="U37" i="25"/>
  <c r="AE37" i="25" s="1"/>
  <c r="Q40" i="25"/>
  <c r="AA40" i="25" s="1"/>
  <c r="U137" i="25"/>
  <c r="AE137" i="25" s="1"/>
  <c r="U27" i="25"/>
  <c r="AE27" i="25" s="1"/>
  <c r="R31" i="25"/>
  <c r="H31" i="25" s="1"/>
  <c r="T38" i="25"/>
  <c r="J38" i="25" s="1"/>
  <c r="R15" i="25"/>
  <c r="H15" i="25" s="1"/>
  <c r="S82" i="25"/>
  <c r="I82" i="25" s="1"/>
  <c r="S75" i="25"/>
  <c r="AC75" i="25" s="1"/>
  <c r="Q20" i="25"/>
  <c r="AA20" i="25" s="1"/>
  <c r="U77" i="25"/>
  <c r="AE77" i="25" s="1"/>
  <c r="Q147" i="25"/>
  <c r="AA147" i="25" s="1"/>
  <c r="R42" i="25"/>
  <c r="H42" i="25" s="1"/>
  <c r="U28" i="25"/>
  <c r="K28" i="25" s="1"/>
  <c r="R55" i="25"/>
  <c r="AB55" i="25" s="1"/>
  <c r="R109" i="25"/>
  <c r="H109" i="25" s="1"/>
  <c r="S15" i="25"/>
  <c r="AC15" i="25" s="1"/>
  <c r="U149" i="25"/>
  <c r="K149" i="25" s="1"/>
  <c r="S55" i="25"/>
  <c r="AC55" i="25" s="1"/>
  <c r="T24" i="26"/>
  <c r="AD24" i="26" s="1"/>
  <c r="S145" i="25"/>
  <c r="AC145" i="25" s="1"/>
  <c r="R73" i="25"/>
  <c r="AB73" i="25" s="1"/>
  <c r="R13" i="25"/>
  <c r="H13" i="25" s="1"/>
  <c r="S89" i="25"/>
  <c r="AC89" i="25" s="1"/>
  <c r="S91" i="25"/>
  <c r="AC91" i="25" s="1"/>
  <c r="T127" i="25"/>
  <c r="J127" i="25" s="1"/>
  <c r="R128" i="25"/>
  <c r="H128" i="25" s="1"/>
  <c r="Q66" i="25"/>
  <c r="G66" i="25" s="1"/>
  <c r="S37" i="25"/>
  <c r="I37" i="25" s="1"/>
  <c r="U101" i="25"/>
  <c r="AE101" i="25" s="1"/>
  <c r="Q84" i="25"/>
  <c r="AA84" i="25" s="1"/>
  <c r="S104" i="25"/>
  <c r="AC104" i="25" s="1"/>
  <c r="R149" i="25"/>
  <c r="H149" i="25" s="1"/>
  <c r="U144" i="25"/>
  <c r="K144" i="25" s="1"/>
  <c r="Q93" i="25"/>
  <c r="G93" i="25" s="1"/>
  <c r="T123" i="25"/>
  <c r="AD123" i="25" s="1"/>
  <c r="Q101" i="25"/>
  <c r="G101" i="25" s="1"/>
  <c r="Q80" i="25"/>
  <c r="G80" i="25" s="1"/>
  <c r="T124" i="25"/>
  <c r="AD124" i="25" s="1"/>
  <c r="S112" i="25"/>
  <c r="AC112" i="25" s="1"/>
  <c r="T55" i="25"/>
  <c r="J55" i="25" s="1"/>
  <c r="T108" i="25"/>
  <c r="J108" i="25" s="1"/>
  <c r="Q51" i="25"/>
  <c r="G51" i="25" s="1"/>
  <c r="S137" i="25"/>
  <c r="AC137" i="25" s="1"/>
  <c r="R39" i="25"/>
  <c r="AB39" i="25" s="1"/>
  <c r="T52" i="25"/>
  <c r="AD52" i="25" s="1"/>
  <c r="U139" i="25"/>
  <c r="K139" i="25" s="1"/>
  <c r="T103" i="25"/>
  <c r="AD103" i="25" s="1"/>
  <c r="S131" i="25"/>
  <c r="AC131" i="25" s="1"/>
  <c r="T145" i="25"/>
  <c r="J145" i="25" s="1"/>
  <c r="S13" i="25"/>
  <c r="AC13" i="25" s="1"/>
  <c r="U79" i="25"/>
  <c r="K79" i="25" s="1"/>
  <c r="T91" i="25"/>
  <c r="J91" i="25" s="1"/>
  <c r="T22" i="25"/>
  <c r="AD22" i="25" s="1"/>
  <c r="Q33" i="25"/>
  <c r="AA33" i="25" s="1"/>
  <c r="S78" i="25"/>
  <c r="I78" i="25" s="1"/>
  <c r="T37" i="25"/>
  <c r="AD37" i="25" s="1"/>
  <c r="R23" i="26"/>
  <c r="AB23" i="26" s="1"/>
  <c r="S111" i="25"/>
  <c r="I111" i="25" s="1"/>
  <c r="T31" i="25"/>
  <c r="R130" i="25"/>
  <c r="H130" i="25" s="1"/>
  <c r="R103" i="25"/>
  <c r="H103" i="25" s="1"/>
  <c r="R51" i="25"/>
  <c r="AB51" i="25" s="1"/>
  <c r="R124" i="25"/>
  <c r="AB124" i="25" s="1"/>
  <c r="Q19" i="25"/>
  <c r="AA19" i="25" s="1"/>
  <c r="S51" i="25"/>
  <c r="AC51" i="25" s="1"/>
  <c r="R96" i="25"/>
  <c r="H96" i="25" s="1"/>
  <c r="U24" i="26"/>
  <c r="K24" i="26" s="1"/>
  <c r="Q85" i="25"/>
  <c r="G85" i="25" s="1"/>
  <c r="S19" i="25"/>
  <c r="AC19" i="25" s="1"/>
  <c r="U140" i="25"/>
  <c r="AE140" i="25" s="1"/>
  <c r="U143" i="25"/>
  <c r="K143" i="25" s="1"/>
  <c r="U42" i="25"/>
  <c r="K42" i="25" s="1"/>
  <c r="Q77" i="25"/>
  <c r="G77" i="25" s="1"/>
  <c r="U73" i="25"/>
  <c r="AE73" i="25" s="1"/>
  <c r="S97" i="25"/>
  <c r="I97" i="25" s="1"/>
  <c r="Q10" i="26"/>
  <c r="AA10" i="26" s="1"/>
  <c r="S22" i="25"/>
  <c r="I22" i="25" s="1"/>
  <c r="T125" i="25"/>
  <c r="AD125" i="25" s="1"/>
  <c r="R10" i="26"/>
  <c r="H10" i="26" s="1"/>
  <c r="U112" i="25"/>
  <c r="K112" i="25" s="1"/>
  <c r="Q142" i="25"/>
  <c r="G142" i="25" s="1"/>
  <c r="R131" i="25"/>
  <c r="H131" i="25" s="1"/>
  <c r="U67" i="25"/>
  <c r="K67" i="25" s="1"/>
  <c r="T92" i="25"/>
  <c r="J92" i="25" s="1"/>
  <c r="U33" i="25"/>
  <c r="K33" i="25" s="1"/>
  <c r="Q106" i="25"/>
  <c r="G106" i="25" s="1"/>
  <c r="U124" i="25"/>
  <c r="AE124" i="25" s="1"/>
  <c r="S84" i="25"/>
  <c r="AC84" i="25" s="1"/>
  <c r="Q133" i="25"/>
  <c r="G133" i="25" s="1"/>
  <c r="Q55" i="25"/>
  <c r="Q54" i="25"/>
  <c r="AA54" i="25" s="1"/>
  <c r="T25" i="25"/>
  <c r="J25" i="25" s="1"/>
  <c r="R102" i="25"/>
  <c r="AB102" i="25" s="1"/>
  <c r="Q70" i="25"/>
  <c r="G70" i="25" s="1"/>
  <c r="R72" i="25"/>
  <c r="AB72" i="25" s="1"/>
  <c r="R20" i="25"/>
  <c r="H20" i="25" s="1"/>
  <c r="T10" i="26"/>
  <c r="AD10" i="26" s="1"/>
  <c r="T99" i="25"/>
  <c r="J99" i="25" s="1"/>
  <c r="T130" i="25"/>
  <c r="J130" i="25" s="1"/>
  <c r="S144" i="25"/>
  <c r="I144" i="25" s="1"/>
  <c r="Q11" i="26"/>
  <c r="AA11" i="26" s="1"/>
  <c r="U125" i="25"/>
  <c r="AE125" i="25" s="1"/>
  <c r="T100" i="25"/>
  <c r="AD100" i="25" s="1"/>
  <c r="U12" i="25"/>
  <c r="S35" i="25"/>
  <c r="AC35" i="25" s="1"/>
  <c r="Q109" i="25"/>
  <c r="G109" i="25" s="1"/>
  <c r="Q141" i="25"/>
  <c r="AA141" i="25" s="1"/>
  <c r="Q49" i="25"/>
  <c r="G49" i="25" s="1"/>
  <c r="U78" i="25"/>
  <c r="AE78" i="25" s="1"/>
  <c r="R92" i="25"/>
  <c r="AB92" i="25" s="1"/>
  <c r="Q43" i="25"/>
  <c r="AA43" i="25" s="1"/>
  <c r="T121" i="25"/>
  <c r="AD121" i="25" s="1"/>
  <c r="S42" i="25"/>
  <c r="AC42" i="25" s="1"/>
  <c r="T80" i="25"/>
  <c r="AD80" i="25" s="1"/>
  <c r="R122" i="25"/>
  <c r="R77" i="25"/>
  <c r="H77" i="25" s="1"/>
  <c r="U93" i="25"/>
  <c r="AE93" i="25" s="1"/>
  <c r="U132" i="25"/>
  <c r="T26" i="25"/>
  <c r="AD26" i="25" s="1"/>
  <c r="U54" i="25"/>
  <c r="AE54" i="25" s="1"/>
  <c r="U133" i="25"/>
  <c r="K133" i="25" s="1"/>
  <c r="U41" i="25"/>
  <c r="AE41" i="25" s="1"/>
  <c r="T104" i="25"/>
  <c r="AD104" i="25" s="1"/>
  <c r="Q68" i="25"/>
  <c r="AA68" i="25" s="1"/>
  <c r="Q71" i="25"/>
  <c r="G71" i="25" s="1"/>
  <c r="S134" i="25"/>
  <c r="AC134" i="25" s="1"/>
  <c r="S122" i="25"/>
  <c r="AC122" i="25" s="1"/>
  <c r="T33" i="25"/>
  <c r="AD33" i="25" s="1"/>
  <c r="T12" i="25"/>
  <c r="AD12" i="25" s="1"/>
  <c r="R110" i="25"/>
  <c r="H110" i="25" s="1"/>
  <c r="T105" i="25"/>
  <c r="J105" i="25" s="1"/>
  <c r="U83" i="25"/>
  <c r="K83" i="25" s="1"/>
  <c r="U90" i="25"/>
  <c r="K90" i="25" s="1"/>
  <c r="R80" i="25"/>
  <c r="AB80" i="25" s="1"/>
  <c r="T67" i="25"/>
  <c r="AD67" i="25" s="1"/>
  <c r="T132" i="25"/>
  <c r="AD132" i="25" s="1"/>
  <c r="T139" i="25"/>
  <c r="J139" i="25" s="1"/>
  <c r="U104" i="25"/>
  <c r="AE104" i="25" s="1"/>
  <c r="Q83" i="25"/>
  <c r="AA83" i="25" s="1"/>
  <c r="U86" i="25"/>
  <c r="K86" i="25" s="1"/>
  <c r="U84" i="25"/>
  <c r="K84" i="25" s="1"/>
  <c r="S32" i="25"/>
  <c r="AC32" i="25" s="1"/>
  <c r="Q131" i="25"/>
  <c r="AA131" i="25" s="1"/>
  <c r="T129" i="25"/>
  <c r="J129" i="25" s="1"/>
  <c r="Q32" i="25"/>
  <c r="AA32" i="25" s="1"/>
  <c r="T138" i="25"/>
  <c r="AD138" i="25" s="1"/>
  <c r="R136" i="25"/>
  <c r="AB136" i="25" s="1"/>
  <c r="Q72" i="25"/>
  <c r="G72" i="25" s="1"/>
  <c r="T109" i="25"/>
  <c r="J109" i="25" s="1"/>
  <c r="S77" i="25"/>
  <c r="I77" i="25" s="1"/>
  <c r="U127" i="25"/>
  <c r="AE127" i="25" s="1"/>
  <c r="Q12" i="25"/>
  <c r="G12" i="25" s="1"/>
  <c r="T133" i="25"/>
  <c r="J133" i="25" s="1"/>
  <c r="R138" i="25"/>
  <c r="AB138" i="25" s="1"/>
  <c r="S67" i="25"/>
  <c r="I67" i="25" s="1"/>
  <c r="T15" i="25"/>
  <c r="AD15" i="25" s="1"/>
  <c r="R132" i="25"/>
  <c r="H132" i="25" s="1"/>
  <c r="S101" i="25"/>
  <c r="I101" i="25" s="1"/>
  <c r="T74" i="25"/>
  <c r="J74" i="25" s="1"/>
  <c r="Q52" i="25"/>
  <c r="R88" i="25"/>
  <c r="AB88" i="25" s="1"/>
  <c r="T32" i="25"/>
  <c r="J32" i="25" s="1"/>
  <c r="R145" i="25"/>
  <c r="AB145" i="25" s="1"/>
  <c r="U19" i="25"/>
  <c r="K19" i="25" s="1"/>
  <c r="Q28" i="25"/>
  <c r="G28" i="25" s="1"/>
  <c r="U145" i="25"/>
  <c r="AE145" i="25" s="1"/>
  <c r="R133" i="25"/>
  <c r="AB133" i="25" s="1"/>
  <c r="S94" i="25"/>
  <c r="I94" i="25" s="1"/>
  <c r="S43" i="25"/>
  <c r="I43" i="25" s="1"/>
  <c r="R118" i="26"/>
  <c r="H118" i="26" s="1"/>
  <c r="Q182" i="25"/>
  <c r="AA182" i="25" s="1"/>
  <c r="R114" i="25"/>
  <c r="AB114" i="25" s="1"/>
  <c r="T11" i="26"/>
  <c r="J11" i="26" s="1"/>
  <c r="Q26" i="25"/>
  <c r="G26" i="25" s="1"/>
  <c r="T41" i="25"/>
  <c r="R79" i="25"/>
  <c r="H79" i="25" s="1"/>
  <c r="T69" i="25"/>
  <c r="J69" i="25" s="1"/>
  <c r="T76" i="25"/>
  <c r="J76" i="25" s="1"/>
  <c r="S27" i="25"/>
  <c r="AC27" i="25" s="1"/>
  <c r="S132" i="25"/>
  <c r="I132" i="25" s="1"/>
  <c r="T113" i="25"/>
  <c r="J113" i="25" s="1"/>
  <c r="U123" i="25"/>
  <c r="AE123" i="25" s="1"/>
  <c r="Q92" i="25"/>
  <c r="G92" i="25" s="1"/>
  <c r="T78" i="25"/>
  <c r="AD78" i="25" s="1"/>
  <c r="Q146" i="25"/>
  <c r="G146" i="25" s="1"/>
  <c r="U70" i="25"/>
  <c r="K70" i="25" s="1"/>
  <c r="R32" i="25"/>
  <c r="H32" i="25" s="1"/>
  <c r="T34" i="25"/>
  <c r="J34" i="25" s="1"/>
  <c r="U68" i="25"/>
  <c r="AE68" i="25" s="1"/>
  <c r="U71" i="25"/>
  <c r="K71" i="25" s="1"/>
  <c r="R75" i="25"/>
  <c r="H75" i="25" s="1"/>
  <c r="Q16" i="25"/>
  <c r="G16" i="25" s="1"/>
  <c r="T114" i="25"/>
  <c r="J114" i="25" s="1"/>
  <c r="R40" i="25"/>
  <c r="H40" i="25" s="1"/>
  <c r="Q94" i="25"/>
  <c r="G94" i="25" s="1"/>
  <c r="Q112" i="25"/>
  <c r="AA112" i="25" s="1"/>
  <c r="S116" i="25"/>
  <c r="I116" i="25" s="1"/>
  <c r="T116" i="25"/>
  <c r="J116" i="25" s="1"/>
  <c r="T28" i="25"/>
  <c r="AD28" i="25" s="1"/>
  <c r="R147" i="25"/>
  <c r="H147" i="25" s="1"/>
  <c r="R34" i="25"/>
  <c r="H34" i="25" s="1"/>
  <c r="S92" i="25"/>
  <c r="AC92" i="25" s="1"/>
  <c r="U10" i="26"/>
  <c r="K10" i="26" s="1"/>
  <c r="Q134" i="25"/>
  <c r="G134" i="25" s="1"/>
  <c r="Q144" i="25"/>
  <c r="G144" i="25" s="1"/>
  <c r="R115" i="25"/>
  <c r="AB115" i="25" s="1"/>
  <c r="S140" i="25"/>
  <c r="I140" i="25" s="1"/>
  <c r="U20" i="25"/>
  <c r="K20" i="25" s="1"/>
  <c r="S128" i="25"/>
  <c r="AC128" i="25" s="1"/>
  <c r="R91" i="25"/>
  <c r="AB91" i="25" s="1"/>
  <c r="Q123" i="25"/>
  <c r="AA123" i="25" s="1"/>
  <c r="R18" i="25"/>
  <c r="H18" i="25" s="1"/>
  <c r="R25" i="25"/>
  <c r="AB25" i="25" s="1"/>
  <c r="S83" i="25"/>
  <c r="AC83" i="25" s="1"/>
  <c r="T84" i="25"/>
  <c r="AD84" i="25" s="1"/>
  <c r="T70" i="25"/>
  <c r="U65" i="25"/>
  <c r="AE65" i="25" s="1"/>
  <c r="U129" i="25"/>
  <c r="AE129" i="25" s="1"/>
  <c r="S108" i="25"/>
  <c r="AC108" i="25" s="1"/>
  <c r="Q74" i="25"/>
  <c r="AA74" i="25" s="1"/>
  <c r="U85" i="25"/>
  <c r="K85" i="25" s="1"/>
  <c r="R11" i="26"/>
  <c r="H11" i="26" s="1"/>
  <c r="S125" i="25"/>
  <c r="I125" i="25" s="1"/>
  <c r="R38" i="25"/>
  <c r="H38" i="25" s="1"/>
  <c r="Q132" i="25"/>
  <c r="G132" i="25" s="1"/>
  <c r="T79" i="25"/>
  <c r="J79" i="25" s="1"/>
  <c r="S118" i="26"/>
  <c r="I118" i="26" s="1"/>
  <c r="U74" i="25"/>
  <c r="K74" i="25" s="1"/>
  <c r="Q42" i="25"/>
  <c r="G42" i="25" s="1"/>
  <c r="T122" i="25"/>
  <c r="T14" i="25"/>
  <c r="AD14" i="25" s="1"/>
  <c r="U111" i="25"/>
  <c r="AE111" i="25" s="1"/>
  <c r="R19" i="25"/>
  <c r="H19" i="25" s="1"/>
  <c r="Q65" i="25"/>
  <c r="G65" i="25" s="1"/>
  <c r="S66" i="25"/>
  <c r="I66" i="25" s="1"/>
  <c r="Q88" i="25"/>
  <c r="AA88" i="25" s="1"/>
  <c r="S93" i="25"/>
  <c r="AC93" i="25" s="1"/>
  <c r="S73" i="25"/>
  <c r="I73" i="25" s="1"/>
  <c r="Q81" i="25"/>
  <c r="G81" i="25" s="1"/>
  <c r="R139" i="25"/>
  <c r="H139" i="25" s="1"/>
  <c r="T101" i="25"/>
  <c r="AD101" i="25" s="1"/>
  <c r="Q113" i="25"/>
  <c r="AA113" i="25" s="1"/>
  <c r="R29" i="25"/>
  <c r="H29" i="25" s="1"/>
  <c r="U44" i="25"/>
  <c r="T90" i="25"/>
  <c r="S24" i="26"/>
  <c r="I24" i="26" s="1"/>
  <c r="U100" i="25"/>
  <c r="K100" i="25" s="1"/>
  <c r="Q130" i="25"/>
  <c r="G130" i="25" s="1"/>
  <c r="T44" i="25"/>
  <c r="AD44" i="25" s="1"/>
  <c r="U98" i="25"/>
  <c r="AE98" i="25" s="1"/>
  <c r="R45" i="25"/>
  <c r="H45" i="25" s="1"/>
  <c r="R121" i="25"/>
  <c r="AB121" i="25" s="1"/>
  <c r="Q34" i="25"/>
  <c r="AA34" i="25" s="1"/>
  <c r="T89" i="25"/>
  <c r="J89" i="25" s="1"/>
  <c r="Q48" i="25"/>
  <c r="AA48" i="25" s="1"/>
  <c r="T75" i="25"/>
  <c r="J75" i="25" s="1"/>
  <c r="S45" i="25"/>
  <c r="I45" i="25" s="1"/>
  <c r="S142" i="25"/>
  <c r="AC142" i="25" s="1"/>
  <c r="U91" i="25"/>
  <c r="AE91" i="25" s="1"/>
  <c r="Q87" i="25"/>
  <c r="AA87" i="25" s="1"/>
  <c r="R87" i="25"/>
  <c r="H87" i="25" s="1"/>
  <c r="U138" i="25"/>
  <c r="AE138" i="25" s="1"/>
  <c r="R106" i="25"/>
  <c r="H106" i="25" s="1"/>
  <c r="R86" i="25"/>
  <c r="AB86" i="25" s="1"/>
  <c r="T149" i="25"/>
  <c r="J149" i="25" s="1"/>
  <c r="S14" i="25"/>
  <c r="I14" i="25" s="1"/>
  <c r="Q105" i="25"/>
  <c r="G105" i="25" s="1"/>
  <c r="S129" i="25"/>
  <c r="AC129" i="25" s="1"/>
  <c r="T39" i="25"/>
  <c r="AD39" i="25" s="1"/>
  <c r="R123" i="25"/>
  <c r="AB123" i="25" s="1"/>
  <c r="Q41" i="25"/>
  <c r="AA41" i="25" s="1"/>
  <c r="S88" i="25"/>
  <c r="AC88" i="25" s="1"/>
  <c r="T119" i="25"/>
  <c r="AD119" i="25" s="1"/>
  <c r="Q100" i="25"/>
  <c r="AA100" i="25" s="1"/>
  <c r="S121" i="25"/>
  <c r="AC121" i="25" s="1"/>
  <c r="Q37" i="25"/>
  <c r="AA37" i="25" s="1"/>
  <c r="T51" i="25"/>
  <c r="J51" i="25" s="1"/>
  <c r="R37" i="25"/>
  <c r="AB37" i="25" s="1"/>
  <c r="R41" i="25"/>
  <c r="H41" i="25" s="1"/>
  <c r="T43" i="25"/>
  <c r="J43" i="25" s="1"/>
  <c r="T110" i="25"/>
  <c r="R12" i="25"/>
  <c r="H12" i="25" s="1"/>
  <c r="T27" i="25"/>
  <c r="J27" i="25" s="1"/>
  <c r="R44" i="25"/>
  <c r="H44" i="25" s="1"/>
  <c r="U31" i="25"/>
  <c r="K31" i="25" s="1"/>
  <c r="U40" i="25"/>
  <c r="AE40" i="25" s="1"/>
  <c r="T142" i="25"/>
  <c r="AD142" i="25" s="1"/>
  <c r="Q39" i="25"/>
  <c r="G39" i="25" s="1"/>
  <c r="S18" i="25"/>
  <c r="I18" i="25" s="1"/>
  <c r="S25" i="25"/>
  <c r="I25" i="25" s="1"/>
  <c r="U131" i="25"/>
  <c r="K131" i="25" s="1"/>
  <c r="S98" i="25"/>
  <c r="AC98" i="25" s="1"/>
  <c r="T118" i="26"/>
  <c r="J118" i="26" s="1"/>
  <c r="R142" i="25"/>
  <c r="AB142" i="25" s="1"/>
  <c r="Q118" i="25"/>
  <c r="AA118" i="25" s="1"/>
  <c r="U110" i="25"/>
  <c r="AE110" i="25" s="1"/>
  <c r="U52" i="25"/>
  <c r="AE52" i="25" s="1"/>
  <c r="U106" i="25"/>
  <c r="K106" i="25" s="1"/>
  <c r="Q176" i="25"/>
  <c r="AA176" i="25" s="1"/>
  <c r="Q36" i="25"/>
  <c r="AA36" i="25" s="1"/>
  <c r="U116" i="25"/>
  <c r="S136" i="25"/>
  <c r="AC136" i="25" s="1"/>
  <c r="T94" i="25"/>
  <c r="J94" i="25" s="1"/>
  <c r="Q158" i="23"/>
  <c r="AA158" i="23" s="1"/>
  <c r="Q139" i="25"/>
  <c r="AA139" i="25" s="1"/>
  <c r="S100" i="25"/>
  <c r="AC100" i="25" s="1"/>
  <c r="T35" i="25"/>
  <c r="J35" i="25" s="1"/>
  <c r="Q73" i="25"/>
  <c r="AA73" i="25" s="1"/>
  <c r="R119" i="25"/>
  <c r="H119" i="25" s="1"/>
  <c r="Q69" i="25"/>
  <c r="G69" i="25" s="1"/>
  <c r="U81" i="25"/>
  <c r="K81" i="25" s="1"/>
  <c r="Q18" i="25"/>
  <c r="G18" i="25" s="1"/>
  <c r="T128" i="25"/>
  <c r="J128" i="25" s="1"/>
  <c r="S29" i="25"/>
  <c r="AC29" i="25" s="1"/>
  <c r="S105" i="25"/>
  <c r="I105" i="25" s="1"/>
  <c r="U94" i="25"/>
  <c r="K94" i="25" s="1"/>
  <c r="T23" i="26"/>
  <c r="J23" i="26" s="1"/>
  <c r="S138" i="25"/>
  <c r="Q115" i="25"/>
  <c r="AA115" i="25" s="1"/>
  <c r="S10" i="26"/>
  <c r="I10" i="26" s="1"/>
  <c r="S71" i="25"/>
  <c r="AC71" i="25" s="1"/>
  <c r="S68" i="25"/>
  <c r="I68" i="25" s="1"/>
  <c r="Q122" i="25"/>
  <c r="AA122" i="25" s="1"/>
  <c r="Q90" i="25"/>
  <c r="AA90" i="25" s="1"/>
  <c r="R35" i="25"/>
  <c r="H35" i="25" s="1"/>
  <c r="S11" i="26"/>
  <c r="AC11" i="26" s="1"/>
  <c r="T134" i="26"/>
  <c r="J134" i="26" s="1"/>
  <c r="Q149" i="25"/>
  <c r="G149" i="25" s="1"/>
  <c r="Q160" i="23"/>
  <c r="B160" i="23" s="1"/>
  <c r="Q137" i="25"/>
  <c r="G137" i="25" s="1"/>
  <c r="Q99" i="25"/>
  <c r="G99" i="25" s="1"/>
  <c r="U115" i="25"/>
  <c r="K115" i="25" s="1"/>
  <c r="Q13" i="25"/>
  <c r="G13" i="25" s="1"/>
  <c r="U25" i="26"/>
  <c r="K25" i="26" s="1"/>
  <c r="R95" i="25"/>
  <c r="AB95" i="25" s="1"/>
  <c r="U49" i="25"/>
  <c r="K49" i="25" s="1"/>
  <c r="Q102" i="25"/>
  <c r="G102" i="25" s="1"/>
  <c r="S30" i="25"/>
  <c r="AC30" i="25" s="1"/>
  <c r="T112" i="25"/>
  <c r="AD112" i="25" s="1"/>
  <c r="U89" i="25"/>
  <c r="K89" i="25" s="1"/>
  <c r="Q155" i="23"/>
  <c r="AA155" i="23" s="1"/>
  <c r="Q22" i="25"/>
  <c r="R99" i="25"/>
  <c r="H99" i="25" s="1"/>
  <c r="Q116" i="25"/>
  <c r="AA116" i="25" s="1"/>
  <c r="U135" i="25"/>
  <c r="K135" i="25" s="1"/>
  <c r="R26" i="25"/>
  <c r="H26" i="25" s="1"/>
  <c r="R49" i="25"/>
  <c r="AB49" i="25" s="1"/>
  <c r="R74" i="25"/>
  <c r="H74" i="25" s="1"/>
  <c r="R104" i="25"/>
  <c r="AB104" i="25" s="1"/>
  <c r="U102" i="25"/>
  <c r="AE102" i="25" s="1"/>
  <c r="Q127" i="25"/>
  <c r="AA127" i="25" s="1"/>
  <c r="T98" i="25"/>
  <c r="J98" i="25" s="1"/>
  <c r="T86" i="25"/>
  <c r="AD86" i="25" s="1"/>
  <c r="S115" i="25"/>
  <c r="AC115" i="25" s="1"/>
  <c r="Q76" i="25"/>
  <c r="G76" i="25" s="1"/>
  <c r="R68" i="25"/>
  <c r="AB68" i="25" s="1"/>
  <c r="R71" i="25"/>
  <c r="AB71" i="25" s="1"/>
  <c r="R146" i="25"/>
  <c r="AB146" i="25" s="1"/>
  <c r="S85" i="25"/>
  <c r="I85" i="25" s="1"/>
  <c r="S113" i="25"/>
  <c r="AC113" i="25" s="1"/>
  <c r="T137" i="25"/>
  <c r="J137" i="25" s="1"/>
  <c r="R30" i="25"/>
  <c r="H30" i="25" s="1"/>
  <c r="R48" i="25"/>
  <c r="H48" i="25" s="1"/>
  <c r="S106" i="25"/>
  <c r="AC106" i="25" s="1"/>
  <c r="R137" i="25"/>
  <c r="H137" i="25" s="1"/>
  <c r="S48" i="25"/>
  <c r="U147" i="25"/>
  <c r="K147" i="25" s="1"/>
  <c r="S33" i="25"/>
  <c r="AC33" i="25" s="1"/>
  <c r="R83" i="25"/>
  <c r="H83" i="25" s="1"/>
  <c r="Q138" i="25"/>
  <c r="U14" i="25"/>
  <c r="K14" i="25" s="1"/>
  <c r="T141" i="25"/>
  <c r="AD141" i="25" s="1"/>
  <c r="S127" i="25"/>
  <c r="AC127" i="25" s="1"/>
  <c r="T147" i="25"/>
  <c r="J147" i="25" s="1"/>
  <c r="R81" i="25"/>
  <c r="AB81" i="25" s="1"/>
  <c r="R105" i="25"/>
  <c r="H105" i="25" s="1"/>
  <c r="U95" i="25"/>
  <c r="AE95" i="25" s="1"/>
  <c r="R144" i="25"/>
  <c r="AB144" i="25" s="1"/>
  <c r="Q145" i="25"/>
  <c r="AA145" i="25" s="1"/>
  <c r="R140" i="25"/>
  <c r="AB140" i="25" s="1"/>
  <c r="S141" i="25"/>
  <c r="AC141" i="25" s="1"/>
  <c r="T53" i="25"/>
  <c r="J53" i="25" s="1"/>
  <c r="T48" i="25"/>
  <c r="AD48" i="25" s="1"/>
  <c r="T82" i="25"/>
  <c r="J82" i="25" s="1"/>
  <c r="Q128" i="25"/>
  <c r="G128" i="25" s="1"/>
  <c r="U128" i="25"/>
  <c r="AE128" i="25" s="1"/>
  <c r="S103" i="25"/>
  <c r="I103" i="25" s="1"/>
  <c r="Q140" i="25"/>
  <c r="G140" i="25" s="1"/>
  <c r="U69" i="25"/>
  <c r="K69" i="25" s="1"/>
  <c r="S38" i="25"/>
  <c r="I38" i="25" s="1"/>
  <c r="T71" i="25"/>
  <c r="J71" i="25" s="1"/>
  <c r="T68" i="25"/>
  <c r="J68" i="25" s="1"/>
  <c r="R111" i="25"/>
  <c r="H111" i="25" s="1"/>
  <c r="S135" i="25"/>
  <c r="I135" i="25" s="1"/>
  <c r="S133" i="25"/>
  <c r="I133" i="25" s="1"/>
  <c r="R14" i="25"/>
  <c r="H14" i="25" s="1"/>
  <c r="S102" i="25"/>
  <c r="AC102" i="25" s="1"/>
  <c r="T118" i="25"/>
  <c r="J118" i="25" s="1"/>
  <c r="S87" i="25"/>
  <c r="AC87" i="25" s="1"/>
  <c r="R90" i="25"/>
  <c r="H90" i="25" s="1"/>
  <c r="R98" i="25"/>
  <c r="H98" i="25" s="1"/>
  <c r="U45" i="25"/>
  <c r="AE45" i="25" s="1"/>
  <c r="S79" i="25"/>
  <c r="AC79" i="25" s="1"/>
  <c r="U55" i="25"/>
  <c r="AE55" i="25" s="1"/>
  <c r="U114" i="25"/>
  <c r="K114" i="25" s="1"/>
  <c r="U141" i="25"/>
  <c r="AE141" i="25" s="1"/>
  <c r="U105" i="25"/>
  <c r="AE105" i="25" s="1"/>
  <c r="R134" i="25"/>
  <c r="AB134" i="25" s="1"/>
  <c r="T140" i="25"/>
  <c r="J140" i="25" s="1"/>
  <c r="R116" i="25"/>
  <c r="AB116" i="25" s="1"/>
  <c r="R113" i="25"/>
  <c r="AB113" i="25" s="1"/>
  <c r="R24" i="26"/>
  <c r="H24" i="26" s="1"/>
  <c r="R143" i="25"/>
  <c r="AB143" i="25" s="1"/>
  <c r="U118" i="25"/>
  <c r="K118" i="25" s="1"/>
  <c r="S44" i="25"/>
  <c r="I44" i="25" s="1"/>
  <c r="Q108" i="25"/>
  <c r="G108" i="25" s="1"/>
  <c r="Q104" i="25"/>
  <c r="AA104" i="25" s="1"/>
  <c r="S90" i="25"/>
  <c r="AC90" i="25" s="1"/>
  <c r="T81" i="25"/>
  <c r="R101" i="25"/>
  <c r="AB101" i="25" s="1"/>
  <c r="T16" i="25"/>
  <c r="AD16" i="25" s="1"/>
  <c r="R93" i="25"/>
  <c r="AB93" i="25" s="1"/>
  <c r="R135" i="25"/>
  <c r="AB135" i="25" s="1"/>
  <c r="S39" i="25"/>
  <c r="I39" i="25" s="1"/>
  <c r="T30" i="25"/>
  <c r="AD30" i="25" s="1"/>
  <c r="S70" i="25"/>
  <c r="U48" i="25"/>
  <c r="K48" i="25" s="1"/>
  <c r="U113" i="25"/>
  <c r="AE113" i="25" s="1"/>
  <c r="T36" i="25"/>
  <c r="J36" i="25" s="1"/>
  <c r="T18" i="25"/>
  <c r="AD18" i="25" s="1"/>
  <c r="R46" i="25"/>
  <c r="AB46" i="25" s="1"/>
  <c r="R16" i="25"/>
  <c r="H16" i="25" s="1"/>
  <c r="Q120" i="25"/>
  <c r="G120" i="25" s="1"/>
  <c r="Q136" i="25"/>
  <c r="AA136" i="25" s="1"/>
  <c r="Q96" i="25"/>
  <c r="G96" i="25" s="1"/>
  <c r="T97" i="25"/>
  <c r="AD97" i="25" s="1"/>
  <c r="Q186" i="25"/>
  <c r="B188" i="25" s="1"/>
  <c r="Q86" i="25"/>
  <c r="G86" i="25" s="1"/>
  <c r="U80" i="25"/>
  <c r="K80" i="25" s="1"/>
  <c r="Q159" i="23"/>
  <c r="B159" i="23" s="1"/>
  <c r="S20" i="25"/>
  <c r="I20" i="25" s="1"/>
  <c r="U22" i="25"/>
  <c r="AE22" i="25" s="1"/>
  <c r="U97" i="25"/>
  <c r="AE97" i="25" s="1"/>
  <c r="U16" i="25"/>
  <c r="K16" i="25" s="1"/>
  <c r="Q110" i="25"/>
  <c r="AA110" i="25" s="1"/>
  <c r="S109" i="25"/>
  <c r="I109" i="25" s="1"/>
  <c r="U26" i="25"/>
  <c r="K26" i="25" s="1"/>
  <c r="S76" i="25"/>
  <c r="I76" i="25" s="1"/>
  <c r="S146" i="25"/>
  <c r="I146" i="25" s="1"/>
  <c r="S124" i="25"/>
  <c r="I124" i="25" s="1"/>
  <c r="S12" i="25"/>
  <c r="AC12" i="25" s="1"/>
  <c r="U47" i="25"/>
  <c r="AE47" i="25" s="1"/>
  <c r="Q25" i="25"/>
  <c r="AA25" i="25" s="1"/>
  <c r="Q121" i="25"/>
  <c r="AA121" i="25" s="1"/>
  <c r="R84" i="25"/>
  <c r="S74" i="25"/>
  <c r="AC74" i="25" s="1"/>
  <c r="S49" i="25"/>
  <c r="AC49" i="25" s="1"/>
  <c r="R129" i="25"/>
  <c r="AB129" i="25" s="1"/>
  <c r="U18" i="25"/>
  <c r="K18" i="25" s="1"/>
  <c r="R97" i="25"/>
  <c r="AB97" i="25" s="1"/>
  <c r="R33" i="25"/>
  <c r="AB33" i="25" s="1"/>
  <c r="S139" i="25"/>
  <c r="S53" i="25"/>
  <c r="I53" i="25" s="1"/>
  <c r="U96" i="25"/>
  <c r="AE96" i="25" s="1"/>
  <c r="R27" i="25"/>
  <c r="AB27" i="25" s="1"/>
  <c r="R65" i="25"/>
  <c r="AB65" i="25" s="1"/>
  <c r="S147" i="25"/>
  <c r="AC147" i="25" s="1"/>
  <c r="U88" i="25"/>
  <c r="Q45" i="25"/>
  <c r="AA45" i="25" s="1"/>
  <c r="R100" i="25"/>
  <c r="AB100" i="25" s="1"/>
  <c r="U76" i="25"/>
  <c r="AE76" i="25" s="1"/>
  <c r="U122" i="25"/>
  <c r="AE122" i="25" s="1"/>
  <c r="R43" i="25"/>
  <c r="H43" i="25" s="1"/>
  <c r="Q135" i="25"/>
  <c r="G135" i="25" s="1"/>
  <c r="T136" i="25"/>
  <c r="U15" i="25"/>
  <c r="K15" i="25" s="1"/>
  <c r="Q53" i="25"/>
  <c r="AA53" i="25" s="1"/>
  <c r="Q111" i="25"/>
  <c r="AA111" i="25" s="1"/>
  <c r="Q91" i="25"/>
  <c r="AA91" i="25" s="1"/>
  <c r="T46" i="25"/>
  <c r="J46" i="25" s="1"/>
  <c r="U87" i="25"/>
  <c r="AE87" i="25" s="1"/>
  <c r="S36" i="25"/>
  <c r="I36" i="25" s="1"/>
  <c r="Q35" i="25"/>
  <c r="AA35" i="25" s="1"/>
  <c r="AE90" i="24"/>
  <c r="AD113" i="24"/>
  <c r="H87" i="24"/>
  <c r="K33" i="24"/>
  <c r="G105" i="24"/>
  <c r="AE73" i="24"/>
  <c r="K73" i="24"/>
  <c r="AA127" i="24"/>
  <c r="AC70" i="24"/>
  <c r="I70" i="24"/>
  <c r="AC50" i="24"/>
  <c r="AC67" i="24"/>
  <c r="I67" i="24"/>
  <c r="AA153" i="22"/>
  <c r="B153" i="22"/>
  <c r="I128" i="24"/>
  <c r="AC128" i="24"/>
  <c r="AD142" i="24"/>
  <c r="AD75" i="24"/>
  <c r="AE107" i="24"/>
  <c r="AD18" i="24"/>
  <c r="J18" i="24"/>
  <c r="AB52" i="24"/>
  <c r="H52" i="24"/>
  <c r="AD81" i="24"/>
  <c r="J81" i="24"/>
  <c r="AA65" i="24"/>
  <c r="G65" i="24"/>
  <c r="B167" i="24"/>
  <c r="AB65" i="24"/>
  <c r="H65" i="24"/>
  <c r="AA13" i="24"/>
  <c r="H62" i="24"/>
  <c r="AB62" i="24"/>
  <c r="AC147" i="24"/>
  <c r="I147" i="24"/>
  <c r="AE11" i="25"/>
  <c r="K27" i="24"/>
  <c r="AE27" i="24"/>
  <c r="K97" i="24"/>
  <c r="AE97" i="24"/>
  <c r="AB139" i="24"/>
  <c r="H139" i="24"/>
  <c r="AD70" i="24"/>
  <c r="I29" i="24"/>
  <c r="K70" i="24"/>
  <c r="AE70" i="24"/>
  <c r="K36" i="24"/>
  <c r="I44" i="24"/>
  <c r="AC44" i="24"/>
  <c r="J94" i="24"/>
  <c r="K101" i="24"/>
  <c r="AE101" i="24"/>
  <c r="I63" i="24"/>
  <c r="J12" i="24"/>
  <c r="AD12" i="24"/>
  <c r="AA27" i="24"/>
  <c r="G27" i="24"/>
  <c r="K12" i="24"/>
  <c r="AA152" i="22"/>
  <c r="B152" i="22"/>
  <c r="K128" i="24"/>
  <c r="J52" i="24"/>
  <c r="I45" i="24"/>
  <c r="AD17" i="24"/>
  <c r="AA117" i="25"/>
  <c r="I39" i="24"/>
  <c r="AC39" i="24"/>
  <c r="AE51" i="24"/>
  <c r="I108" i="24"/>
  <c r="AA95" i="24"/>
  <c r="G95" i="24"/>
  <c r="AE34" i="24"/>
  <c r="AC78" i="24"/>
  <c r="AA29" i="24"/>
  <c r="AE144" i="24"/>
  <c r="K144" i="24"/>
  <c r="AA117" i="24"/>
  <c r="G117" i="24"/>
  <c r="G93" i="24"/>
  <c r="AA93" i="24"/>
  <c r="H83" i="24"/>
  <c r="AA141" i="24"/>
  <c r="G44" i="24"/>
  <c r="AA44" i="24"/>
  <c r="G54" i="24"/>
  <c r="AA54" i="24"/>
  <c r="AB125" i="24"/>
  <c r="I116" i="24"/>
  <c r="AC116" i="24"/>
  <c r="AC32" i="24"/>
  <c r="AA73" i="24"/>
  <c r="K30" i="24"/>
  <c r="J133" i="24"/>
  <c r="AD133" i="24"/>
  <c r="K119" i="24"/>
  <c r="H67" i="24"/>
  <c r="AA112" i="24"/>
  <c r="J43" i="24"/>
  <c r="AD43" i="24"/>
  <c r="AB80" i="24"/>
  <c r="H80" i="24"/>
  <c r="J38" i="24"/>
  <c r="AB86" i="24"/>
  <c r="AB32" i="24"/>
  <c r="G45" i="24"/>
  <c r="AD40" i="24"/>
  <c r="AE32" i="24"/>
  <c r="K32" i="24"/>
  <c r="AC94" i="24"/>
  <c r="I94" i="24"/>
  <c r="K28" i="24"/>
  <c r="K49" i="24"/>
  <c r="AE49" i="24"/>
  <c r="I84" i="24"/>
  <c r="AA122" i="24"/>
  <c r="H74" i="24"/>
  <c r="AB74" i="24"/>
  <c r="AA76" i="24"/>
  <c r="G76" i="24"/>
  <c r="AC38" i="24"/>
  <c r="K59" i="24"/>
  <c r="AC141" i="24"/>
  <c r="K141" i="24"/>
  <c r="H56" i="24"/>
  <c r="J142" i="24"/>
  <c r="J61" i="24"/>
  <c r="AE117" i="24"/>
  <c r="H69" i="24"/>
  <c r="J144" i="24"/>
  <c r="I105" i="24"/>
  <c r="I141" i="24"/>
  <c r="G141" i="24"/>
  <c r="AD71" i="24"/>
  <c r="J71" i="24"/>
  <c r="H51" i="24"/>
  <c r="AB51" i="24"/>
  <c r="H50" i="24"/>
  <c r="H76" i="24"/>
  <c r="AB76" i="24"/>
  <c r="AD85" i="24"/>
  <c r="AD64" i="24"/>
  <c r="J64" i="24"/>
  <c r="I79" i="24"/>
  <c r="AC79" i="24"/>
  <c r="AE23" i="25"/>
  <c r="I97" i="24"/>
  <c r="H110" i="24"/>
  <c r="AE106" i="24"/>
  <c r="K106" i="24"/>
  <c r="G96" i="24"/>
  <c r="AA96" i="24"/>
  <c r="AD141" i="24"/>
  <c r="AA101" i="24"/>
  <c r="AB34" i="24"/>
  <c r="AD59" i="24"/>
  <c r="J59" i="24"/>
  <c r="J111" i="25"/>
  <c r="AD27" i="24"/>
  <c r="AB55" i="24"/>
  <c r="H55" i="24"/>
  <c r="G25" i="24"/>
  <c r="AA25" i="24"/>
  <c r="J104" i="24"/>
  <c r="AD104" i="24"/>
  <c r="H64" i="24"/>
  <c r="AB64" i="24"/>
  <c r="AB123" i="24"/>
  <c r="H123" i="24"/>
  <c r="G87" i="24"/>
  <c r="AA87" i="24"/>
  <c r="AC24" i="24"/>
  <c r="I24" i="24"/>
  <c r="AA160" i="22"/>
  <c r="AA80" i="24"/>
  <c r="G80" i="24"/>
  <c r="G14" i="24"/>
  <c r="AA14" i="24"/>
  <c r="AD45" i="24"/>
  <c r="I52" i="24"/>
  <c r="H20" i="24"/>
  <c r="K80" i="24"/>
  <c r="AE80" i="24"/>
  <c r="AC121" i="24"/>
  <c r="AA174" i="24"/>
  <c r="B174" i="24"/>
  <c r="AD129" i="24"/>
  <c r="J129" i="24"/>
  <c r="J86" i="24"/>
  <c r="AB50" i="24"/>
  <c r="AC97" i="24"/>
  <c r="G77" i="24"/>
  <c r="J91" i="24"/>
  <c r="AC117" i="24"/>
  <c r="I117" i="24"/>
  <c r="K64" i="24"/>
  <c r="K140" i="24"/>
  <c r="AD100" i="24"/>
  <c r="J100" i="24"/>
  <c r="H106" i="24"/>
  <c r="AA36" i="24"/>
  <c r="G36" i="24"/>
  <c r="J63" i="24"/>
  <c r="AD63" i="24"/>
  <c r="AA123" i="24"/>
  <c r="G123" i="24"/>
  <c r="H68" i="24"/>
  <c r="J93" i="24"/>
  <c r="AD93" i="24"/>
  <c r="K117" i="25"/>
  <c r="AE117" i="25"/>
  <c r="AB116" i="24"/>
  <c r="K44" i="24"/>
  <c r="AE44" i="24"/>
  <c r="K132" i="24"/>
  <c r="AE132" i="24"/>
  <c r="J83" i="24"/>
  <c r="AC26" i="24"/>
  <c r="AE35" i="24"/>
  <c r="G38" i="24"/>
  <c r="AA38" i="24"/>
  <c r="AE135" i="24"/>
  <c r="K25" i="24"/>
  <c r="H29" i="24"/>
  <c r="AD36" i="24"/>
  <c r="I80" i="24"/>
  <c r="I73" i="24"/>
  <c r="G18" i="24"/>
  <c r="AA18" i="24"/>
  <c r="K75" i="24"/>
  <c r="AE75" i="24"/>
  <c r="G145" i="24"/>
  <c r="H40" i="24"/>
  <c r="K26" i="24"/>
  <c r="AE26" i="24"/>
  <c r="H107" i="24"/>
  <c r="AB107" i="24"/>
  <c r="I14" i="24"/>
  <c r="AC14" i="24"/>
  <c r="AE147" i="24"/>
  <c r="K147" i="24"/>
  <c r="AC53" i="24"/>
  <c r="J24" i="25"/>
  <c r="AD24" i="25"/>
  <c r="I143" i="24"/>
  <c r="AC143" i="24"/>
  <c r="AB71" i="24"/>
  <c r="H71" i="24"/>
  <c r="AB12" i="24"/>
  <c r="H12" i="24"/>
  <c r="I87" i="24"/>
  <c r="AC87" i="24"/>
  <c r="AC89" i="24"/>
  <c r="I89" i="24"/>
  <c r="AD125" i="24"/>
  <c r="AB126" i="24"/>
  <c r="G64" i="24"/>
  <c r="AA64" i="24"/>
  <c r="K23" i="25"/>
  <c r="B160" i="22"/>
  <c r="AC35" i="24"/>
  <c r="I35" i="24"/>
  <c r="AE99" i="24"/>
  <c r="K99" i="24"/>
  <c r="G82" i="24"/>
  <c r="AC102" i="24"/>
  <c r="H147" i="24"/>
  <c r="AB147" i="24"/>
  <c r="AE142" i="24"/>
  <c r="K142" i="24"/>
  <c r="AA91" i="24"/>
  <c r="AD121" i="24"/>
  <c r="J121" i="24"/>
  <c r="AA99" i="24"/>
  <c r="AA78" i="24"/>
  <c r="AD122" i="24"/>
  <c r="AC110" i="24"/>
  <c r="AD53" i="24"/>
  <c r="AA49" i="24"/>
  <c r="AC135" i="24"/>
  <c r="I135" i="24"/>
  <c r="H37" i="24"/>
  <c r="AB37" i="24"/>
  <c r="AD50" i="24"/>
  <c r="J50" i="24"/>
  <c r="AE137" i="24"/>
  <c r="J101" i="24"/>
  <c r="AC57" i="24"/>
  <c r="I57" i="24"/>
  <c r="AC58" i="24"/>
  <c r="I58" i="24"/>
  <c r="AC129" i="24"/>
  <c r="I129" i="24"/>
  <c r="J143" i="24"/>
  <c r="AC12" i="24"/>
  <c r="AE77" i="24"/>
  <c r="J89" i="24"/>
  <c r="J20" i="24"/>
  <c r="AD20" i="24"/>
  <c r="G31" i="24"/>
  <c r="AA31" i="24"/>
  <c r="I76" i="24"/>
  <c r="J35" i="24"/>
  <c r="AD35" i="24"/>
  <c r="AB23" i="25"/>
  <c r="AC109" i="24"/>
  <c r="AD29" i="24"/>
  <c r="H128" i="24"/>
  <c r="AB128" i="24"/>
  <c r="AB101" i="24"/>
  <c r="AB49" i="24"/>
  <c r="AB122" i="24"/>
  <c r="AA17" i="24"/>
  <c r="G17" i="24"/>
  <c r="H94" i="24"/>
  <c r="AB94" i="24"/>
  <c r="K24" i="25"/>
  <c r="AA83" i="24"/>
  <c r="G83" i="24"/>
  <c r="I17" i="24"/>
  <c r="AC17" i="24"/>
  <c r="K138" i="24"/>
  <c r="AE138" i="24"/>
  <c r="AA77" i="24"/>
  <c r="AE40" i="24"/>
  <c r="K40" i="24"/>
  <c r="G75" i="24"/>
  <c r="AE71" i="24"/>
  <c r="AC95" i="24"/>
  <c r="AA10" i="25"/>
  <c r="I20" i="24"/>
  <c r="J123" i="24"/>
  <c r="AD123" i="24"/>
  <c r="AB10" i="25"/>
  <c r="AE110" i="24"/>
  <c r="AA140" i="24"/>
  <c r="AB129" i="24"/>
  <c r="AE65" i="24"/>
  <c r="AD90" i="24"/>
  <c r="AE31" i="24"/>
  <c r="AA104" i="24"/>
  <c r="K122" i="24"/>
  <c r="AC82" i="24"/>
  <c r="AA131" i="24"/>
  <c r="AA53" i="24"/>
  <c r="G53" i="24"/>
  <c r="G52" i="24"/>
  <c r="AD23" i="24"/>
  <c r="J23" i="24"/>
  <c r="AB100" i="24"/>
  <c r="AA68" i="24"/>
  <c r="AB70" i="24"/>
  <c r="H70" i="24"/>
  <c r="H18" i="24"/>
  <c r="AD10" i="25"/>
  <c r="I54" i="24"/>
  <c r="AC54" i="24"/>
  <c r="J97" i="24"/>
  <c r="AD97" i="24"/>
  <c r="I61" i="24"/>
  <c r="AC61" i="24"/>
  <c r="AD128" i="24"/>
  <c r="J128" i="24"/>
  <c r="I142" i="24"/>
  <c r="AA11" i="25"/>
  <c r="G11" i="25"/>
  <c r="K123" i="24"/>
  <c r="J98" i="24"/>
  <c r="AD98" i="24"/>
  <c r="I69" i="24"/>
  <c r="AC69" i="24"/>
  <c r="AE11" i="24"/>
  <c r="I33" i="24"/>
  <c r="G146" i="24"/>
  <c r="AA146" i="24"/>
  <c r="AD124" i="24"/>
  <c r="J124" i="24"/>
  <c r="AA139" i="24"/>
  <c r="I146" i="24"/>
  <c r="AC146" i="24"/>
  <c r="AA47" i="24"/>
  <c r="AE76" i="24"/>
  <c r="AB90" i="24"/>
  <c r="AA151" i="22"/>
  <c r="AB26" i="24"/>
  <c r="AB110" i="24"/>
  <c r="J141" i="24"/>
  <c r="G41" i="24"/>
  <c r="AA41" i="24"/>
  <c r="AC40" i="24"/>
  <c r="I40" i="24"/>
  <c r="AD78" i="24"/>
  <c r="J78" i="24"/>
  <c r="AB120" i="24"/>
  <c r="AB75" i="24"/>
  <c r="AE91" i="24"/>
  <c r="K91" i="24"/>
  <c r="AE130" i="24"/>
  <c r="K130" i="24"/>
  <c r="AD24" i="24"/>
  <c r="J24" i="24"/>
  <c r="K131" i="24"/>
  <c r="AE131" i="24"/>
  <c r="AE39" i="24"/>
  <c r="J102" i="24"/>
  <c r="AA66" i="24"/>
  <c r="AC132" i="24"/>
  <c r="I120" i="24"/>
  <c r="AC120" i="24"/>
  <c r="J31" i="24"/>
  <c r="AD31" i="24"/>
  <c r="J11" i="24"/>
  <c r="AD11" i="24"/>
  <c r="H108" i="24"/>
  <c r="J103" i="24"/>
  <c r="AD103" i="24"/>
  <c r="K81" i="24"/>
  <c r="AE81" i="24"/>
  <c r="K88" i="24"/>
  <c r="AE88" i="24"/>
  <c r="AD65" i="24"/>
  <c r="J65" i="24"/>
  <c r="AD130" i="24"/>
  <c r="J137" i="24"/>
  <c r="K102" i="24"/>
  <c r="AE102" i="24"/>
  <c r="AA81" i="24"/>
  <c r="G81" i="24"/>
  <c r="AE84" i="24"/>
  <c r="K84" i="24"/>
  <c r="AE82" i="24"/>
  <c r="AC30" i="24"/>
  <c r="I30" i="24"/>
  <c r="G129" i="24"/>
  <c r="AA129" i="24"/>
  <c r="G30" i="24"/>
  <c r="AA30" i="24"/>
  <c r="AD136" i="24"/>
  <c r="J136" i="24"/>
  <c r="H134" i="24"/>
  <c r="AA70" i="24"/>
  <c r="G70" i="24"/>
  <c r="J107" i="24"/>
  <c r="AD107" i="24"/>
  <c r="AC75" i="24"/>
  <c r="I75" i="24"/>
  <c r="G11" i="24"/>
  <c r="AA11" i="24"/>
  <c r="J131" i="24"/>
  <c r="H136" i="24"/>
  <c r="AB136" i="24"/>
  <c r="AC65" i="24"/>
  <c r="I65" i="24"/>
  <c r="J14" i="24"/>
  <c r="AB130" i="24"/>
  <c r="AC99" i="24"/>
  <c r="H26" i="24"/>
  <c r="AD72" i="24"/>
  <c r="G50" i="24"/>
  <c r="AD30" i="24"/>
  <c r="J30" i="24"/>
  <c r="AD62" i="24"/>
  <c r="J62" i="24"/>
  <c r="H143" i="24"/>
  <c r="AB143" i="24"/>
  <c r="AE17" i="24"/>
  <c r="AE143" i="24"/>
  <c r="K143" i="24"/>
  <c r="H131" i="24"/>
  <c r="I92" i="24"/>
  <c r="AB117" i="25"/>
  <c r="H54" i="24"/>
  <c r="AB54" i="24"/>
  <c r="AB112" i="24"/>
  <c r="AD11" i="25"/>
  <c r="G24" i="24"/>
  <c r="AD39" i="24"/>
  <c r="J39" i="24"/>
  <c r="J67" i="24"/>
  <c r="AD67" i="24"/>
  <c r="AD74" i="24"/>
  <c r="AC25" i="24"/>
  <c r="I25" i="24"/>
  <c r="I130" i="24"/>
  <c r="J111" i="24"/>
  <c r="AE121" i="24"/>
  <c r="K121" i="24"/>
  <c r="G90" i="24"/>
  <c r="J105" i="24"/>
  <c r="AD105" i="24"/>
  <c r="J76" i="24"/>
  <c r="AA144" i="24"/>
  <c r="AE68" i="24"/>
  <c r="AB30" i="24"/>
  <c r="AD32" i="24"/>
  <c r="K66" i="24"/>
  <c r="AE66" i="24"/>
  <c r="H73" i="24"/>
  <c r="AB73" i="24"/>
  <c r="G15" i="24"/>
  <c r="AA15" i="24"/>
  <c r="J112" i="24"/>
  <c r="AD112" i="24"/>
  <c r="H38" i="24"/>
  <c r="AA92" i="24"/>
  <c r="AA110" i="24"/>
  <c r="G110" i="24"/>
  <c r="I114" i="24"/>
  <c r="H146" i="24"/>
  <c r="AB146" i="24"/>
  <c r="AD114" i="24"/>
  <c r="J60" i="24"/>
  <c r="AD60" i="24"/>
  <c r="AD26" i="24"/>
  <c r="J26" i="24"/>
  <c r="H145" i="24"/>
  <c r="H34" i="24"/>
  <c r="I90" i="24"/>
  <c r="AC90" i="24"/>
  <c r="AE10" i="25"/>
  <c r="G132" i="24"/>
  <c r="AA142" i="24"/>
  <c r="AB113" i="24"/>
  <c r="H113" i="24"/>
  <c r="AC138" i="24"/>
  <c r="AE18" i="24"/>
  <c r="AC126" i="24"/>
  <c r="AB89" i="24"/>
  <c r="AA121" i="24"/>
  <c r="H16" i="24"/>
  <c r="H23" i="24"/>
  <c r="AC81" i="24"/>
  <c r="AD82" i="24"/>
  <c r="J68" i="24"/>
  <c r="AE63" i="24"/>
  <c r="AD69" i="24"/>
  <c r="J69" i="24"/>
  <c r="AE127" i="24"/>
  <c r="I106" i="24"/>
  <c r="AC106" i="24"/>
  <c r="G72" i="24"/>
  <c r="AE54" i="24"/>
  <c r="K54" i="24"/>
  <c r="AB11" i="25"/>
  <c r="H11" i="25"/>
  <c r="AC123" i="24"/>
  <c r="I123" i="24"/>
  <c r="AB36" i="24"/>
  <c r="H36" i="24"/>
  <c r="AA130" i="24"/>
  <c r="G130" i="24"/>
  <c r="J77" i="24"/>
  <c r="AD77" i="24"/>
  <c r="AC117" i="25"/>
  <c r="K72" i="24"/>
  <c r="AA40" i="24"/>
  <c r="G40" i="24"/>
  <c r="AD120" i="24"/>
  <c r="AD13" i="24"/>
  <c r="J13" i="24"/>
  <c r="K109" i="24"/>
  <c r="AA63" i="24"/>
  <c r="I64" i="24"/>
  <c r="AC64" i="24"/>
  <c r="G86" i="24"/>
  <c r="AA86" i="24"/>
  <c r="AC71" i="24"/>
  <c r="I71" i="24"/>
  <c r="AA79" i="24"/>
  <c r="AB137" i="24"/>
  <c r="AD99" i="24"/>
  <c r="J99" i="24"/>
  <c r="G111" i="24"/>
  <c r="AA111" i="24"/>
  <c r="H27" i="24"/>
  <c r="K42" i="24"/>
  <c r="J88" i="24"/>
  <c r="AD88" i="24"/>
  <c r="J47" i="24"/>
  <c r="K41" i="24"/>
  <c r="H92" i="24"/>
  <c r="AB45" i="24"/>
  <c r="K127" i="24"/>
  <c r="AB106" i="24"/>
  <c r="K65" i="24"/>
  <c r="AC20" i="24"/>
  <c r="AB40" i="24"/>
  <c r="G127" i="24"/>
  <c r="AC76" i="24"/>
  <c r="AC24" i="25"/>
  <c r="I24" i="25"/>
  <c r="K98" i="24"/>
  <c r="AE98" i="24"/>
  <c r="G128" i="24"/>
  <c r="AD42" i="24"/>
  <c r="J42" i="24"/>
  <c r="K96" i="24"/>
  <c r="AB43" i="24"/>
  <c r="H119" i="24"/>
  <c r="G32" i="24"/>
  <c r="AA32" i="24"/>
  <c r="AD87" i="24"/>
  <c r="J87" i="24"/>
  <c r="AA46" i="24"/>
  <c r="J73" i="24"/>
  <c r="AC43" i="24"/>
  <c r="AE89" i="24"/>
  <c r="AA85" i="24"/>
  <c r="G85" i="24"/>
  <c r="AB85" i="24"/>
  <c r="K136" i="24"/>
  <c r="H104" i="24"/>
  <c r="H84" i="24"/>
  <c r="AD147" i="24"/>
  <c r="I13" i="24"/>
  <c r="AC13" i="24"/>
  <c r="AA103" i="24"/>
  <c r="AC127" i="24"/>
  <c r="J37" i="24"/>
  <c r="H121" i="24"/>
  <c r="G39" i="24"/>
  <c r="AC86" i="24"/>
  <c r="AD117" i="24"/>
  <c r="G98" i="24"/>
  <c r="I119" i="24"/>
  <c r="AD49" i="24"/>
  <c r="AB35" i="24"/>
  <c r="H35" i="24"/>
  <c r="AB39" i="24"/>
  <c r="AD41" i="24"/>
  <c r="AD108" i="24"/>
  <c r="H11" i="24"/>
  <c r="AB11" i="24"/>
  <c r="J25" i="24"/>
  <c r="AE29" i="24"/>
  <c r="AE38" i="24"/>
  <c r="J140" i="24"/>
  <c r="G37" i="24"/>
  <c r="AA37" i="24"/>
  <c r="H57" i="24"/>
  <c r="I126" i="24"/>
  <c r="J36" i="24"/>
  <c r="AA26" i="24"/>
  <c r="I110" i="24"/>
  <c r="AD38" i="24"/>
  <c r="AE41" i="24"/>
  <c r="I38" i="24"/>
  <c r="AD143" i="24"/>
  <c r="AA28" i="24"/>
  <c r="Q177" i="24"/>
  <c r="AA177" i="24" s="1"/>
  <c r="AC29" i="24"/>
  <c r="J122" i="24"/>
  <c r="J45" i="24"/>
  <c r="AB87" i="24"/>
  <c r="AB27" i="24"/>
  <c r="AE36" i="24"/>
  <c r="AD137" i="24"/>
  <c r="AB67" i="24"/>
  <c r="H125" i="24"/>
  <c r="J32" i="24"/>
  <c r="AD68" i="24"/>
  <c r="AC16" i="24"/>
  <c r="I23" i="24"/>
  <c r="AE129" i="24"/>
  <c r="I96" i="24"/>
  <c r="AC96" i="24"/>
  <c r="J117" i="25"/>
  <c r="AB140" i="24"/>
  <c r="AA116" i="24"/>
  <c r="AE50" i="24"/>
  <c r="AE104" i="24"/>
  <c r="AA170" i="24"/>
  <c r="AA34" i="24"/>
  <c r="AE114" i="24"/>
  <c r="K114" i="24"/>
  <c r="G116" i="24"/>
  <c r="I16" i="24"/>
  <c r="AC134" i="24"/>
  <c r="I134" i="24"/>
  <c r="AA157" i="22"/>
  <c r="G137" i="24"/>
  <c r="AC98" i="24"/>
  <c r="J33" i="24"/>
  <c r="AA71" i="24"/>
  <c r="H117" i="24"/>
  <c r="K79" i="24"/>
  <c r="AA16" i="24"/>
  <c r="J126" i="24"/>
  <c r="AC27" i="24"/>
  <c r="I103" i="24"/>
  <c r="K92" i="24"/>
  <c r="AD23" i="25"/>
  <c r="I136" i="24"/>
  <c r="G113" i="24"/>
  <c r="AC66" i="24"/>
  <c r="AA120" i="24"/>
  <c r="AA88" i="24"/>
  <c r="AB33" i="24"/>
  <c r="I11" i="25"/>
  <c r="AA147" i="24"/>
  <c r="AA135" i="24"/>
  <c r="AE113" i="24"/>
  <c r="G12" i="24"/>
  <c r="AE25" i="25"/>
  <c r="AB93" i="24"/>
  <c r="K47" i="24"/>
  <c r="AA100" i="24"/>
  <c r="AC28" i="24"/>
  <c r="AD110" i="24"/>
  <c r="AE87" i="24"/>
  <c r="AA154" i="22"/>
  <c r="AB97" i="24"/>
  <c r="AA114" i="24"/>
  <c r="AE133" i="24"/>
  <c r="H24" i="24"/>
  <c r="H47" i="24"/>
  <c r="AB102" i="24"/>
  <c r="K100" i="24"/>
  <c r="G125" i="24"/>
  <c r="J96" i="24"/>
  <c r="AD84" i="24"/>
  <c r="AA74" i="24"/>
  <c r="AB66" i="24"/>
  <c r="AB144" i="24"/>
  <c r="AC83" i="24"/>
  <c r="I111" i="24"/>
  <c r="J135" i="24"/>
  <c r="H46" i="24"/>
  <c r="H135" i="24"/>
  <c r="AC46" i="24"/>
  <c r="AE145" i="24"/>
  <c r="I31" i="24"/>
  <c r="H81" i="24"/>
  <c r="G136" i="24"/>
  <c r="AE13" i="24"/>
  <c r="J139" i="24"/>
  <c r="AC125" i="24"/>
  <c r="J145" i="24"/>
  <c r="AB103" i="24"/>
  <c r="AB142" i="24"/>
  <c r="AA143" i="24"/>
  <c r="H138" i="24"/>
  <c r="J51" i="24"/>
  <c r="J80" i="24"/>
  <c r="AC101" i="24"/>
  <c r="I36" i="24"/>
  <c r="AB135" i="24"/>
  <c r="I98" i="24"/>
  <c r="I66" i="24"/>
  <c r="AD66" i="24"/>
  <c r="H109" i="24"/>
  <c r="I133" i="24"/>
  <c r="I131" i="24"/>
  <c r="AB13" i="24"/>
  <c r="I100" i="24"/>
  <c r="AD116" i="24"/>
  <c r="AB96" i="24"/>
  <c r="K43" i="24"/>
  <c r="I77" i="24"/>
  <c r="K53" i="24"/>
  <c r="K139" i="24"/>
  <c r="K103" i="24"/>
  <c r="AB132" i="24"/>
  <c r="AD138" i="24"/>
  <c r="H114" i="24"/>
  <c r="AB111" i="24"/>
  <c r="H24" i="25"/>
  <c r="H141" i="24"/>
  <c r="K116" i="24"/>
  <c r="AA106" i="24"/>
  <c r="AA102" i="24"/>
  <c r="I88" i="24"/>
  <c r="AD79" i="24"/>
  <c r="H99" i="24"/>
  <c r="J15" i="24"/>
  <c r="AB91" i="24"/>
  <c r="H133" i="24"/>
  <c r="AC37" i="24"/>
  <c r="AD28" i="24"/>
  <c r="AC68" i="24"/>
  <c r="K46" i="24"/>
  <c r="AE111" i="24"/>
  <c r="H44" i="24"/>
  <c r="AA118" i="24"/>
  <c r="G134" i="24"/>
  <c r="G94" i="24"/>
  <c r="AD95" i="24"/>
  <c r="AA180" i="24"/>
  <c r="AE78" i="24"/>
  <c r="AC18" i="24"/>
  <c r="AE95" i="24"/>
  <c r="K15" i="24"/>
  <c r="AA108" i="24"/>
  <c r="AC107" i="24"/>
  <c r="K24" i="24"/>
  <c r="I74" i="24"/>
  <c r="I122" i="24"/>
  <c r="I11" i="24"/>
  <c r="AE45" i="24"/>
  <c r="G23" i="24"/>
  <c r="G119" i="24"/>
  <c r="H82" i="24"/>
  <c r="AC72" i="24"/>
  <c r="AC47" i="24"/>
  <c r="H127" i="24"/>
  <c r="AE16" i="24"/>
  <c r="H31" i="24"/>
  <c r="AC51" i="24"/>
  <c r="K94" i="24"/>
  <c r="H25" i="24"/>
  <c r="AB63" i="24"/>
  <c r="AC145" i="24"/>
  <c r="AE86" i="24"/>
  <c r="H98" i="24"/>
  <c r="K74" i="24"/>
  <c r="K120" i="24"/>
  <c r="H41" i="24"/>
  <c r="AE14" i="24"/>
  <c r="AA51" i="24"/>
  <c r="G89" i="24"/>
  <c r="K85" i="24"/>
  <c r="AC34" i="24"/>
  <c r="AA33" i="24"/>
  <c r="I57" i="26"/>
  <c r="AA126" i="25"/>
  <c r="AC126" i="25"/>
  <c r="I107" i="26"/>
  <c r="J64" i="26"/>
  <c r="AA107" i="26"/>
  <c r="AE148" i="26"/>
  <c r="AA56" i="26"/>
  <c r="G57" i="26"/>
  <c r="AB107" i="26"/>
  <c r="I63" i="26"/>
  <c r="J59" i="26"/>
  <c r="J49" i="26"/>
  <c r="AD56" i="26"/>
  <c r="AC58" i="26"/>
  <c r="AB56" i="26"/>
  <c r="AA62" i="26"/>
  <c r="AA61" i="26"/>
  <c r="AD60" i="26"/>
  <c r="I61" i="26"/>
  <c r="H62" i="26"/>
  <c r="AD62" i="26"/>
  <c r="AB57" i="26"/>
  <c r="AD107" i="26"/>
  <c r="K107" i="26"/>
  <c r="J63" i="26"/>
  <c r="AD58" i="26"/>
  <c r="T148" i="26"/>
  <c r="AD148" i="26" s="1"/>
  <c r="S148" i="26"/>
  <c r="AC148" i="26" s="1"/>
  <c r="R148" i="26"/>
  <c r="H148" i="26" s="1"/>
  <c r="R126" i="26"/>
  <c r="AB126" i="26" s="1"/>
  <c r="S126" i="26"/>
  <c r="AC126" i="26" s="1"/>
  <c r="Q148" i="26"/>
  <c r="G148" i="26" s="1"/>
  <c r="Q126" i="26"/>
  <c r="G126" i="26" s="1"/>
  <c r="T126" i="26"/>
  <c r="J126" i="26" s="1"/>
  <c r="U126" i="26"/>
  <c r="K126" i="26" s="1"/>
  <c r="J148" i="25"/>
  <c r="I148" i="25"/>
  <c r="H148" i="25"/>
  <c r="AB126" i="25"/>
  <c r="AA148" i="25"/>
  <c r="AD126" i="25"/>
  <c r="AE126" i="25"/>
  <c r="T44" i="26" a="1"/>
  <c r="R139" i="26" a="1"/>
  <c r="R74" i="26" a="1"/>
  <c r="Q79" i="26" a="1"/>
  <c r="U48" i="26" a="1"/>
  <c r="T77" i="26" a="1"/>
  <c r="R30" i="26" a="1"/>
  <c r="Q113" i="26" a="1"/>
  <c r="R136" i="26" a="1"/>
  <c r="T31" i="26" a="1"/>
  <c r="R39" i="26" a="1"/>
  <c r="Q177" i="26" a="1"/>
  <c r="S15" i="26" a="1"/>
  <c r="U18" i="26" a="1"/>
  <c r="Q129" i="26" a="1"/>
  <c r="S13" i="26" a="1"/>
  <c r="S96" i="26" a="1"/>
  <c r="Q140" i="26" a="1"/>
  <c r="S130" i="26" a="1"/>
  <c r="S139" i="26" a="1"/>
  <c r="U30" i="26" a="1"/>
  <c r="R68" i="26" a="1"/>
  <c r="Q131" i="26" a="1"/>
  <c r="T144" i="26" a="1"/>
  <c r="S134" i="26" a="1"/>
  <c r="T13" i="26" a="1"/>
  <c r="S49" i="26" a="1"/>
  <c r="R128" i="26" a="1"/>
  <c r="T129" i="26" a="1"/>
  <c r="S65" i="26" a="1"/>
  <c r="Q147" i="26" a="1"/>
  <c r="Q86" i="26" a="1"/>
  <c r="U98" i="26" a="1"/>
  <c r="R87" i="26" a="1"/>
  <c r="Q134" i="26" a="1"/>
  <c r="T52" i="26" a="1"/>
  <c r="U91" i="26" a="1"/>
  <c r="U111" i="26" a="1"/>
  <c r="Q71" i="26" a="1"/>
  <c r="U33" i="26" a="1"/>
  <c r="R92" i="26" a="1"/>
  <c r="S143" i="26" a="1"/>
  <c r="U89" i="26" a="1"/>
  <c r="S81" i="26" a="1"/>
  <c r="U41" i="26" a="1"/>
  <c r="R104" i="26" a="1"/>
  <c r="U131" i="26" a="1"/>
  <c r="R116" i="26" a="1"/>
  <c r="Q139" i="26" a="1"/>
  <c r="R22" i="26" a="1"/>
  <c r="U19" i="26" a="1"/>
  <c r="S128" i="26" a="1"/>
  <c r="R33" i="26" a="1"/>
  <c r="U106" i="26" a="1"/>
  <c r="T137" i="26" a="1"/>
  <c r="S87" i="26" a="1"/>
  <c r="U90" i="26" a="1"/>
  <c r="Q43" i="26" a="1"/>
  <c r="Q105" i="26" a="1"/>
  <c r="Q111" i="26" a="1"/>
  <c r="Q159" i="24" a="1"/>
  <c r="U92" i="26" a="1"/>
  <c r="U136" i="26" a="1"/>
  <c r="R43" i="26" a="1"/>
  <c r="Q32" i="26" a="1"/>
  <c r="U100" i="26" a="1"/>
  <c r="Q123" i="26" a="1"/>
  <c r="Q46" i="26" a="1"/>
  <c r="T47" i="26" a="1"/>
  <c r="T124" i="26" a="1"/>
  <c r="Q124" i="26" a="1"/>
  <c r="Q39" i="26" a="1"/>
  <c r="Q80" i="26" a="1"/>
  <c r="S97" i="26" a="1"/>
  <c r="Q187" i="26" a="1"/>
  <c r="U135" i="26" a="1"/>
  <c r="U149" i="26" a="1"/>
  <c r="T69" i="26" a="1"/>
  <c r="T108" i="26" a="1"/>
  <c r="T25" i="26" a="1"/>
  <c r="Q76" i="26" a="1"/>
  <c r="Q154" i="24" a="1"/>
  <c r="R103" i="26" a="1"/>
  <c r="U108" i="26" a="1"/>
  <c r="U70" i="26" a="1"/>
  <c r="Q67" i="26" a="1"/>
  <c r="Q99" i="26" a="1"/>
  <c r="S80" i="26" a="1"/>
  <c r="R29" i="26" a="1"/>
  <c r="S77" i="26" a="1"/>
  <c r="R47" i="26" a="1"/>
  <c r="U82" i="26" a="1"/>
  <c r="Q16" i="26" a="1"/>
  <c r="R137" i="26" a="1"/>
  <c r="R123" i="26" a="1"/>
  <c r="Q160" i="24" a="1"/>
  <c r="R34" i="26" a="1"/>
  <c r="S31" i="26" a="1"/>
  <c r="T27" i="26" a="1"/>
  <c r="T106" i="26" a="1"/>
  <c r="S40" i="26" a="1"/>
  <c r="R83" i="26" a="1"/>
  <c r="S89" i="26" a="1"/>
  <c r="R72" i="26" a="1"/>
  <c r="T46" i="26" a="1"/>
  <c r="R18" i="26" a="1"/>
  <c r="R55" i="26" a="1"/>
  <c r="R120" i="26" a="1"/>
  <c r="Q127" i="26" a="1"/>
  <c r="Q106" i="26" a="1"/>
  <c r="R119" i="26" a="1"/>
  <c r="U65" i="26" a="1"/>
  <c r="Q53" i="26" a="1"/>
  <c r="S16" i="26" a="1"/>
  <c r="U54" i="26" a="1"/>
  <c r="S52" i="26" a="1"/>
  <c r="T116" i="26" a="1"/>
  <c r="R86" i="26" a="1"/>
  <c r="T16" i="26" a="1"/>
  <c r="T22" i="26" a="1"/>
  <c r="U74" i="26" a="1"/>
  <c r="U85" i="26" a="1"/>
  <c r="S83" i="26" a="1"/>
  <c r="T145" i="26" a="1"/>
  <c r="R38" i="26" a="1"/>
  <c r="S20" i="26" a="1"/>
  <c r="R97" i="26" a="1"/>
  <c r="T117" i="26" a="1"/>
  <c r="R111" i="26" a="1"/>
  <c r="Q72" i="26" a="1"/>
  <c r="S122" i="26" a="1"/>
  <c r="T119" i="26" a="1"/>
  <c r="Q52" i="26" a="1"/>
  <c r="Q81" i="26" a="1"/>
  <c r="T70" i="26" a="1"/>
  <c r="U119" i="26" a="1"/>
  <c r="Q102" i="26" a="1"/>
  <c r="U52" i="26" a="1"/>
  <c r="Q92" i="26" a="1"/>
  <c r="S30" i="26" a="1"/>
  <c r="R96" i="26" a="1"/>
  <c r="Q54" i="26" a="1"/>
  <c r="Q84" i="26" a="1"/>
  <c r="T122" i="26" a="1"/>
  <c r="U72" i="26" a="1"/>
  <c r="Q91" i="26" a="1"/>
  <c r="S28" i="26" a="1"/>
  <c r="U124" i="26" a="1"/>
  <c r="T38" i="26" a="1"/>
  <c r="Q37" i="26" a="1"/>
  <c r="U22" i="26" a="1"/>
  <c r="T94" i="26" a="1"/>
  <c r="R145" i="26" a="1"/>
  <c r="R80" i="26" a="1"/>
  <c r="S67" i="26" a="1"/>
  <c r="S102" i="26" a="1"/>
  <c r="T132" i="26" a="1"/>
  <c r="Q41" i="26" a="1"/>
  <c r="S12" i="26" a="1"/>
  <c r="T88" i="26" a="1"/>
  <c r="U113" i="26" a="1"/>
  <c r="Q75" i="26" a="1"/>
  <c r="U142" i="26" a="1"/>
  <c r="R102" i="26" a="1"/>
  <c r="T36" i="26" a="1"/>
  <c r="T127" i="26" a="1"/>
  <c r="T33" i="26" a="1"/>
  <c r="T68" i="26" a="1"/>
  <c r="U114" i="26" a="1"/>
  <c r="Q51" i="26" a="1"/>
  <c r="Q117" i="26" a="1"/>
  <c r="R67" i="26" a="1"/>
  <c r="S43" i="26" a="1"/>
  <c r="T55" i="26" a="1"/>
  <c r="T141" i="26" a="1"/>
  <c r="S132" i="26" a="1"/>
  <c r="S42" i="26" a="1"/>
  <c r="U44" i="26" a="1"/>
  <c r="S79" i="26" a="1"/>
  <c r="S34" i="26" a="1"/>
  <c r="S68" i="26" a="1"/>
  <c r="U12" i="26" a="1"/>
  <c r="S51" i="26" a="1"/>
  <c r="Q103" i="26" a="1"/>
  <c r="Q144" i="26" a="1"/>
  <c r="S112" i="26" a="1"/>
  <c r="R77" i="26" a="1"/>
  <c r="Q18" i="26" a="1"/>
  <c r="T97" i="26" a="1"/>
  <c r="U68" i="26" a="1"/>
  <c r="R70" i="26" a="1"/>
  <c r="S25" i="26" a="1"/>
  <c r="U112" i="26" a="1"/>
  <c r="T115" i="26" a="1"/>
  <c r="Q93" i="26" a="1"/>
  <c r="R32" i="26" a="1"/>
  <c r="U143" i="26" a="1"/>
  <c r="R122" i="26" a="1"/>
  <c r="U129" i="26" a="1"/>
  <c r="Q146" i="26" a="1"/>
  <c r="T93" i="26" a="1"/>
  <c r="U15" i="26" a="1"/>
  <c r="R26" i="26" a="1"/>
  <c r="U125" i="26" a="1"/>
  <c r="R53" i="26" a="1"/>
  <c r="U73" i="26" a="1"/>
  <c r="S95" i="26" a="1"/>
  <c r="S124" i="26" a="1"/>
  <c r="S22" i="26" a="1"/>
  <c r="T149" i="26" a="1"/>
  <c r="T71" i="26" a="1"/>
  <c r="R98" i="26" a="1"/>
  <c r="S88" i="26" a="1"/>
  <c r="Q158" i="24" a="1"/>
  <c r="S19" i="26" a="1"/>
  <c r="Q25" i="26" a="1"/>
  <c r="T19" i="26" a="1"/>
  <c r="T103" i="26" a="1"/>
  <c r="Q133" i="26" a="1"/>
  <c r="S18" i="26" a="1"/>
  <c r="R13" i="26" a="1"/>
  <c r="Q98" i="26" a="1"/>
  <c r="U38" i="26" a="1"/>
  <c r="T48" i="26" a="1"/>
  <c r="S38" i="26" a="1"/>
  <c r="S70" i="26" a="1"/>
  <c r="T66" i="26" a="1"/>
  <c r="U86" i="26" a="1"/>
  <c r="Q89" i="26" a="1"/>
  <c r="T67" i="26" a="1"/>
  <c r="R69" i="26" a="1"/>
  <c r="Q69" i="26" a="1"/>
  <c r="S146" i="26" a="1"/>
  <c r="Q132" i="26" a="1"/>
  <c r="U83" i="26" a="1"/>
  <c r="T95" i="26" a="1"/>
  <c r="Q183" i="26" a="1"/>
  <c r="U110" i="26" a="1"/>
  <c r="R12" i="26" a="1"/>
  <c r="T20" i="26" a="1"/>
  <c r="R117" i="26" a="1"/>
  <c r="T90" i="26" a="1"/>
  <c r="Q143" i="26" a="1"/>
  <c r="R85" i="26" a="1"/>
  <c r="Q155" i="24" a="1"/>
  <c r="Q20" i="26" a="1"/>
  <c r="U80" i="26" a="1"/>
  <c r="U13" i="26" a="1"/>
  <c r="R82" i="26" a="1"/>
  <c r="R93" i="26" a="1"/>
  <c r="Q108" i="26" a="1"/>
  <c r="S71" i="26" a="1"/>
  <c r="Q26" i="26" a="1"/>
  <c r="T147" i="26" a="1"/>
  <c r="U101" i="26" a="1"/>
  <c r="Q153" i="24" a="1"/>
  <c r="Q101" i="26" a="1"/>
  <c r="U81" i="26" a="1"/>
  <c r="R89" i="26" a="1"/>
  <c r="T91" i="26" a="1"/>
  <c r="U94" i="26" a="1"/>
  <c r="Q88" i="26" a="1"/>
  <c r="U45" i="26" a="1"/>
  <c r="R91" i="26" a="1"/>
  <c r="Q34" i="26" a="1"/>
  <c r="S136" i="26" a="1"/>
  <c r="T32" i="26" a="1"/>
  <c r="S66" i="26" a="1"/>
  <c r="Q142" i="26" a="1"/>
  <c r="R45" i="26" a="1"/>
  <c r="T110" i="26" a="1"/>
  <c r="S82" i="26" a="1"/>
  <c r="R114" i="26" a="1"/>
  <c r="S76" i="26" a="1"/>
  <c r="U53" i="26" a="1"/>
  <c r="T76" i="26" a="1"/>
  <c r="T74" i="26" a="1"/>
  <c r="S48" i="26" a="1"/>
  <c r="T142" i="26" a="1"/>
  <c r="S117" i="26" a="1"/>
  <c r="R130" i="26" a="1"/>
  <c r="S45" i="26" a="1"/>
  <c r="S55" i="26" a="1"/>
  <c r="T73" i="26" a="1"/>
  <c r="R20" i="26" a="1"/>
  <c r="S86" i="26" a="1"/>
  <c r="S113" i="26" a="1"/>
  <c r="S133" i="26" a="1"/>
  <c r="Q55" i="26" a="1"/>
  <c r="Q100" i="26" a="1"/>
  <c r="R51" i="26" a="1"/>
  <c r="U77" i="26" a="1"/>
  <c r="Q125" i="26" a="1"/>
  <c r="Q122" i="26" a="1"/>
  <c r="T79" i="26" a="1"/>
  <c r="R142" i="26" a="1"/>
  <c r="U27" i="26" a="1"/>
  <c r="T92" i="26" a="1"/>
  <c r="S92" i="26" a="1"/>
  <c r="Q15" i="26" a="1"/>
  <c r="R41" i="26" a="1"/>
  <c r="S103" i="26" a="1"/>
  <c r="S108" i="26" a="1"/>
  <c r="T111" i="26" a="1"/>
  <c r="R79" i="26" a="1"/>
  <c r="Q112" i="26" a="1"/>
  <c r="R28" i="26" a="1"/>
  <c r="Q33" i="26" a="1"/>
  <c r="S41" i="26" a="1"/>
  <c r="Q94" i="26" a="1"/>
  <c r="S101" i="26" a="1"/>
  <c r="T128" i="26" a="1"/>
  <c r="S145" i="26" a="1"/>
  <c r="U49" i="26" a="1"/>
  <c r="Q119" i="26" a="1"/>
  <c r="U47" i="26" a="1"/>
  <c r="Q74" i="26" a="1"/>
  <c r="R25" i="26" a="1"/>
  <c r="T43" i="26" a="1"/>
  <c r="R100" i="26" a="1"/>
  <c r="R49" i="26" a="1"/>
  <c r="Q136" i="26" a="1"/>
  <c r="U130" i="26" a="1"/>
  <c r="S26" i="26" a="1"/>
  <c r="R19" i="26" a="1"/>
  <c r="Q45" i="26" a="1"/>
  <c r="R15" i="26" a="1"/>
  <c r="Q115" i="26" a="1"/>
  <c r="S99" i="26" a="1"/>
  <c r="U120" i="26" a="1"/>
  <c r="T34" i="26" a="1"/>
  <c r="R40" i="26" a="1"/>
  <c r="R14" i="26" a="1"/>
  <c r="Q141" i="26" a="1"/>
  <c r="U36" i="26" a="1"/>
  <c r="R101" i="26" a="1"/>
  <c r="R75" i="26" a="1"/>
  <c r="S53" i="26" a="1"/>
  <c r="U147" i="26" a="1"/>
  <c r="R99" i="26" a="1"/>
  <c r="S54" i="26" a="1"/>
  <c r="T53" i="26" a="1"/>
  <c r="U132" i="26" a="1"/>
  <c r="S149" i="26" a="1"/>
  <c r="Q28" i="26" a="1"/>
  <c r="T114" i="26" a="1"/>
  <c r="Q116" i="26" a="1"/>
  <c r="S93" i="26" a="1"/>
  <c r="U46" i="26" a="1"/>
  <c r="S120" i="26" a="1"/>
  <c r="Q90" i="26" a="1"/>
  <c r="S39" i="26" a="1"/>
  <c r="U123" i="26" a="1"/>
  <c r="R115" i="26" a="1"/>
  <c r="Q12" i="26" a="1"/>
  <c r="S131" i="26" a="1"/>
  <c r="U76" i="26" a="1"/>
  <c r="S104" i="26" a="1"/>
  <c r="T135" i="26" a="1"/>
  <c r="Q31" i="26" a="1"/>
  <c r="R132" i="26" a="1"/>
  <c r="R52" i="26" a="1"/>
  <c r="U20" i="26" a="1"/>
  <c r="R138" i="26" a="1"/>
  <c r="S100" i="26" a="1"/>
  <c r="S114" i="26" a="1"/>
  <c r="Q22" i="26" a="1"/>
  <c r="R131" i="26" a="1"/>
  <c r="Q104" i="26" a="1"/>
  <c r="R106" i="26" a="1"/>
  <c r="Q152" i="24" a="1"/>
  <c r="Q120" i="26" a="1"/>
  <c r="T84" i="26" a="1"/>
  <c r="T136" i="26" a="1"/>
  <c r="Q14" i="26" a="1"/>
  <c r="Q130" i="26" a="1"/>
  <c r="U96" i="26" a="1"/>
  <c r="T146" i="26" a="1"/>
  <c r="T30" i="26" a="1"/>
  <c r="S123" i="26" a="1"/>
  <c r="Q42" i="26" a="1"/>
  <c r="U122" i="26" a="1"/>
  <c r="S29" i="26" a="1"/>
  <c r="U116" i="26" a="1"/>
  <c r="U140" i="26" a="1"/>
  <c r="S91" i="26" a="1"/>
  <c r="U43" i="26" a="1"/>
  <c r="T102" i="26" a="1"/>
  <c r="T51" i="26" a="1"/>
  <c r="Q66" i="26" a="1"/>
  <c r="Q83" i="26" a="1"/>
  <c r="R54" i="26" a="1"/>
  <c r="U42" i="26" a="1"/>
  <c r="S94" i="26" a="1"/>
  <c r="T40" i="26" a="1"/>
  <c r="R95" i="26" a="1"/>
  <c r="R108" i="26" a="1"/>
  <c r="R46" i="26" a="1"/>
  <c r="S138" i="26" a="1"/>
  <c r="U141" i="26" a="1"/>
  <c r="Q73" i="26" a="1"/>
  <c r="Q87" i="26" a="1"/>
  <c r="U146" i="26" a="1"/>
  <c r="Q70" i="26" a="1"/>
  <c r="T139" i="26" a="1"/>
  <c r="T104" i="26" a="1"/>
  <c r="R110" i="26" a="1"/>
  <c r="T125" i="26" a="1"/>
  <c r="Q161" i="24" a="1"/>
  <c r="R147" i="26" a="1"/>
  <c r="T85" i="26" a="1"/>
  <c r="T89" i="26" a="1"/>
  <c r="R135" i="26" a="1"/>
  <c r="R27" i="26" a="1"/>
  <c r="Q181" i="26" a="1"/>
  <c r="S72" i="26" a="1"/>
  <c r="U95" i="26" a="1"/>
  <c r="Q82" i="26" a="1"/>
  <c r="T65" i="26" a="1"/>
  <c r="T15" i="26" a="1"/>
  <c r="T131" i="26" a="1"/>
  <c r="U79" i="26" a="1"/>
  <c r="Q29" i="26" a="1"/>
  <c r="T18" i="26" a="1"/>
  <c r="R134" i="26" a="1"/>
  <c r="S147" i="26" a="1"/>
  <c r="T99" i="26" a="1"/>
  <c r="S115" i="26" a="1"/>
  <c r="U117" i="26" a="1"/>
  <c r="T143" i="26" a="1"/>
  <c r="S106" i="26" a="1"/>
  <c r="Q96" i="26" a="1"/>
  <c r="T123" i="26" a="1"/>
  <c r="Q13" i="26" a="1"/>
  <c r="S144" i="26" a="1"/>
  <c r="Q48" i="26" a="1"/>
  <c r="R81" i="26" a="1"/>
  <c r="T120" i="26" a="1"/>
  <c r="T133" i="26" a="1"/>
  <c r="S127" i="26" a="1"/>
  <c r="Q135" i="26" a="1"/>
  <c r="R65" i="26" a="1"/>
  <c r="T140" i="26" a="1"/>
  <c r="T26" i="26" a="1"/>
  <c r="T130" i="26" a="1"/>
  <c r="R124" i="26" a="1"/>
  <c r="T113" i="26" a="1"/>
  <c r="R125" i="26" a="1"/>
  <c r="U51" i="26" a="1"/>
  <c r="R94" i="26" a="1"/>
  <c r="U14" i="26" a="1"/>
  <c r="S69" i="26" a="1"/>
  <c r="U84" i="26" a="1"/>
  <c r="R113" i="26" a="1"/>
  <c r="R146" i="26" a="1"/>
  <c r="U138" i="26" a="1"/>
  <c r="Q95" i="26" a="1"/>
  <c r="S84" i="26" a="1"/>
  <c r="T42" i="26" a="1"/>
  <c r="Q137" i="26" a="1"/>
  <c r="T29" i="26" a="1"/>
  <c r="S105" i="26" a="1"/>
  <c r="T82" i="26" a="1"/>
  <c r="Q114" i="26" a="1"/>
  <c r="S36" i="26" a="1"/>
  <c r="R76" i="26" a="1"/>
  <c r="S44" i="26" a="1"/>
  <c r="T45" i="26" a="1"/>
  <c r="T14" i="26" a="1"/>
  <c r="Q38" i="26" a="1"/>
  <c r="Q47" i="26" a="1"/>
  <c r="T86" i="26" a="1"/>
  <c r="S111" i="26" a="1"/>
  <c r="T37" i="26" a="1"/>
  <c r="U139" i="26" a="1"/>
  <c r="T105" i="26" a="1"/>
  <c r="S141" i="26" a="1"/>
  <c r="U133" i="26" a="1"/>
  <c r="R133" i="26" a="1"/>
  <c r="U97" i="26" a="1"/>
  <c r="U67" i="26" a="1"/>
  <c r="S32" i="26" a="1"/>
  <c r="U26" i="26" a="1"/>
  <c r="U29" i="26" a="1"/>
  <c r="Q145" i="26" a="1"/>
  <c r="Q167" i="26" a="1"/>
  <c r="U93" i="26" a="1"/>
  <c r="R42" i="26" a="1"/>
  <c r="T41" i="26" a="1"/>
  <c r="Q97" i="26" a="1"/>
  <c r="S142" i="26" a="1"/>
  <c r="T39" i="26" a="1"/>
  <c r="S90" i="26" a="1"/>
  <c r="U99" i="26" a="1"/>
  <c r="Q49" i="26" a="1"/>
  <c r="U115" i="26" a="1"/>
  <c r="U55" i="26" a="1"/>
  <c r="T138" i="26" a="1"/>
  <c r="T80" i="26" a="1"/>
  <c r="S33" i="26" a="1"/>
  <c r="Q149" i="26" a="1"/>
  <c r="S98" i="26" a="1"/>
  <c r="U28" i="26" a="1"/>
  <c r="U144" i="26" a="1"/>
  <c r="S75" i="26" a="1"/>
  <c r="R149" i="26" a="1"/>
  <c r="Q68" i="26" a="1"/>
  <c r="S116" i="26" a="1"/>
  <c r="S140" i="26" a="1"/>
  <c r="T54" i="26" a="1"/>
  <c r="R48" i="26" a="1"/>
  <c r="U128" i="26" a="1"/>
  <c r="Q110" i="26" a="1"/>
  <c r="S85" i="26" a="1"/>
  <c r="R31" i="26" a="1"/>
  <c r="Q44" i="26" a="1"/>
  <c r="T75" i="26" a="1"/>
  <c r="U137" i="26" a="1"/>
  <c r="Q36" i="26" a="1"/>
  <c r="R129" i="26" a="1"/>
  <c r="Q65" i="26" a="1"/>
  <c r="R73" i="26" a="1"/>
  <c r="T28" i="26" a="1"/>
  <c r="R66" i="26" a="1"/>
  <c r="Q40" i="26" a="1"/>
  <c r="Q128" i="26" a="1"/>
  <c r="R36" i="26" a="1"/>
  <c r="R90" i="26" a="1"/>
  <c r="U127" i="26" a="1"/>
  <c r="R37" i="26" a="1"/>
  <c r="U69" i="26" a="1"/>
  <c r="U104" i="26" a="1"/>
  <c r="R71" i="26" a="1"/>
  <c r="Q19" i="26" a="1"/>
  <c r="S47" i="26" a="1"/>
  <c r="U103" i="26" a="1"/>
  <c r="U87" i="26" a="1"/>
  <c r="U37" i="26" a="1"/>
  <c r="S137" i="26" a="1"/>
  <c r="T81" i="26" a="1"/>
  <c r="Q30" i="26" a="1"/>
  <c r="S110" i="26" a="1"/>
  <c r="T96" i="26" a="1"/>
  <c r="S135" i="26" a="1"/>
  <c r="U66" i="26" a="1"/>
  <c r="Q121" i="26" a="1"/>
  <c r="U134" i="26" a="1"/>
  <c r="U32" i="26" a="1"/>
  <c r="Q85" i="26" a="1"/>
  <c r="S14" i="26" a="1"/>
  <c r="U145" i="26" a="1"/>
  <c r="U102" i="26" a="1"/>
  <c r="R112" i="26" a="1"/>
  <c r="T72" i="26" a="1"/>
  <c r="R140" i="26" a="1"/>
  <c r="S46" i="26" a="1"/>
  <c r="S73" i="26" a="1"/>
  <c r="T12" i="26" a="1"/>
  <c r="U31" i="26" a="1"/>
  <c r="S27" i="26" a="1"/>
  <c r="T87" i="26" a="1"/>
  <c r="R44" i="26" a="1"/>
  <c r="R88" i="26" a="1"/>
  <c r="R141" i="26" a="1"/>
  <c r="R105" i="26" a="1"/>
  <c r="U105" i="26" a="1"/>
  <c r="R16" i="26" a="1"/>
  <c r="R143" i="26" a="1"/>
  <c r="T100" i="26" a="1"/>
  <c r="S125" i="26" a="1"/>
  <c r="T98" i="26" a="1"/>
  <c r="Q77" i="26" a="1"/>
  <c r="S119" i="26" a="1"/>
  <c r="U88" i="26" a="1"/>
  <c r="U34" i="26" a="1"/>
  <c r="U75" i="26" a="1"/>
  <c r="Q138" i="26" a="1"/>
  <c r="S74" i="26" a="1"/>
  <c r="U71" i="26" a="1"/>
  <c r="R144" i="26" a="1"/>
  <c r="S129" i="26" a="1"/>
  <c r="R127" i="26" a="1"/>
  <c r="S37" i="26" a="1"/>
  <c r="T83" i="26" a="1"/>
  <c r="Q27" i="26" a="1"/>
  <c r="T101" i="26" a="1"/>
  <c r="U16" i="26" a="1"/>
  <c r="U40" i="26" a="1"/>
  <c r="R84" i="26" a="1"/>
  <c r="I121" i="25" l="1"/>
  <c r="J72" i="25"/>
  <c r="G11" i="26"/>
  <c r="AA146" i="25"/>
  <c r="AE10" i="26"/>
  <c r="G121" i="25"/>
  <c r="AB14" i="25"/>
  <c r="AC118" i="26"/>
  <c r="AA125" i="25"/>
  <c r="AB10" i="26"/>
  <c r="G78" i="25"/>
  <c r="J30" i="25"/>
  <c r="J24" i="26"/>
  <c r="AD118" i="26"/>
  <c r="AD23" i="26"/>
  <c r="K78" i="25"/>
  <c r="AB54" i="25"/>
  <c r="G118" i="26"/>
  <c r="AE121" i="25"/>
  <c r="I11" i="26"/>
  <c r="AA166" i="24"/>
  <c r="AA82" i="25"/>
  <c r="AD71" i="25"/>
  <c r="AA71" i="25"/>
  <c r="B168" i="25"/>
  <c r="AD35" i="25"/>
  <c r="AC78" i="25"/>
  <c r="AA167" i="25"/>
  <c r="H78" i="25"/>
  <c r="K23" i="26"/>
  <c r="J10" i="26"/>
  <c r="AE42" i="25"/>
  <c r="G147" i="25"/>
  <c r="AD134" i="26"/>
  <c r="K35" i="25"/>
  <c r="AD112" i="26"/>
  <c r="AB118" i="26"/>
  <c r="AA167" i="24"/>
  <c r="I100" i="25"/>
  <c r="I90" i="25"/>
  <c r="AE11" i="26"/>
  <c r="J121" i="25"/>
  <c r="AE115" i="25"/>
  <c r="B183" i="25"/>
  <c r="AA186" i="25"/>
  <c r="G98" i="25"/>
  <c r="H25" i="25"/>
  <c r="AC24" i="26"/>
  <c r="I136" i="25"/>
  <c r="AE71" i="25"/>
  <c r="H71" i="25"/>
  <c r="AB131" i="25"/>
  <c r="AE24" i="26"/>
  <c r="K118" i="26"/>
  <c r="J78" i="25"/>
  <c r="AD11" i="26"/>
  <c r="AC10" i="26"/>
  <c r="G35" i="25"/>
  <c r="S138" i="26"/>
  <c r="AC138" i="26" s="1"/>
  <c r="R100" i="26"/>
  <c r="H100" i="26" s="1"/>
  <c r="S74" i="26"/>
  <c r="AC74" i="26" s="1"/>
  <c r="U22" i="26"/>
  <c r="AE22" i="26" s="1"/>
  <c r="U114" i="26"/>
  <c r="K114" i="26" s="1"/>
  <c r="U119" i="26"/>
  <c r="K119" i="26" s="1"/>
  <c r="R90" i="26"/>
  <c r="H90" i="26" s="1"/>
  <c r="U128" i="26"/>
  <c r="AE128" i="26" s="1"/>
  <c r="T141" i="26"/>
  <c r="J141" i="26" s="1"/>
  <c r="R146" i="26"/>
  <c r="H146" i="26" s="1"/>
  <c r="Q117" i="26"/>
  <c r="G117" i="26" s="1"/>
  <c r="Q137" i="26"/>
  <c r="G137" i="26" s="1"/>
  <c r="U94" i="26"/>
  <c r="AE94" i="26" s="1"/>
  <c r="S136" i="26"/>
  <c r="AC136" i="26" s="1"/>
  <c r="Q39" i="26"/>
  <c r="G39" i="26" s="1"/>
  <c r="Q100" i="26"/>
  <c r="AA100" i="26" s="1"/>
  <c r="Q87" i="26"/>
  <c r="G87" i="26" s="1"/>
  <c r="U112" i="26"/>
  <c r="AE112" i="26" s="1"/>
  <c r="U129" i="26"/>
  <c r="K129" i="26" s="1"/>
  <c r="Q134" i="26"/>
  <c r="G134" i="26" s="1"/>
  <c r="R79" i="26"/>
  <c r="AB79" i="26" s="1"/>
  <c r="T32" i="26"/>
  <c r="AD32" i="26" s="1"/>
  <c r="Q72" i="26"/>
  <c r="G72" i="26" s="1"/>
  <c r="R80" i="26"/>
  <c r="H80" i="26" s="1"/>
  <c r="U54" i="26"/>
  <c r="K54" i="26" s="1"/>
  <c r="Q110" i="26"/>
  <c r="G110" i="26" s="1"/>
  <c r="T25" i="26"/>
  <c r="AD25" i="26" s="1"/>
  <c r="T125" i="26"/>
  <c r="J125" i="26" s="1"/>
  <c r="Q19" i="26"/>
  <c r="AA19" i="26" s="1"/>
  <c r="S13" i="26"/>
  <c r="I13" i="26" s="1"/>
  <c r="Q101" i="26"/>
  <c r="AA101" i="26" s="1"/>
  <c r="R13" i="26"/>
  <c r="H13" i="26" s="1"/>
  <c r="S75" i="26"/>
  <c r="AC75" i="26" s="1"/>
  <c r="T131" i="26"/>
  <c r="J131" i="26" s="1"/>
  <c r="R125" i="26"/>
  <c r="H125" i="26" s="1"/>
  <c r="U43" i="26"/>
  <c r="AE43" i="26" s="1"/>
  <c r="S16" i="26"/>
  <c r="AC16" i="26" s="1"/>
  <c r="R82" i="26"/>
  <c r="H82" i="26" s="1"/>
  <c r="R85" i="26"/>
  <c r="H85" i="26" s="1"/>
  <c r="T54" i="26"/>
  <c r="AD54" i="26" s="1"/>
  <c r="T72" i="26"/>
  <c r="J72" i="26" s="1"/>
  <c r="T77" i="26"/>
  <c r="AD77" i="26" s="1"/>
  <c r="Q45" i="26"/>
  <c r="AA45" i="26" s="1"/>
  <c r="R84" i="26"/>
  <c r="AB84" i="26" s="1"/>
  <c r="S20" i="26"/>
  <c r="I20" i="26" s="1"/>
  <c r="U48" i="26"/>
  <c r="K48" i="26" s="1"/>
  <c r="R143" i="26"/>
  <c r="H143" i="26" s="1"/>
  <c r="S87" i="26"/>
  <c r="AC87" i="26" s="1"/>
  <c r="Q128" i="26"/>
  <c r="G128" i="26" s="1"/>
  <c r="U14" i="26"/>
  <c r="AE14" i="26" s="1"/>
  <c r="R99" i="26"/>
  <c r="H99" i="26" s="1"/>
  <c r="Q160" i="24"/>
  <c r="AA160" i="24" s="1"/>
  <c r="S105" i="26"/>
  <c r="I105" i="26" s="1"/>
  <c r="U117" i="26"/>
  <c r="AE117" i="26" s="1"/>
  <c r="T142" i="26"/>
  <c r="J142" i="26" s="1"/>
  <c r="T120" i="26"/>
  <c r="AD120" i="26" s="1"/>
  <c r="U91" i="26"/>
  <c r="AE91" i="26" s="1"/>
  <c r="T90" i="26"/>
  <c r="J90" i="26" s="1"/>
  <c r="T14" i="26"/>
  <c r="AD14" i="26" s="1"/>
  <c r="U65" i="26"/>
  <c r="K65" i="26" s="1"/>
  <c r="U68" i="26"/>
  <c r="K68" i="26" s="1"/>
  <c r="U71" i="26"/>
  <c r="AE71" i="26" s="1"/>
  <c r="T41" i="26"/>
  <c r="J41" i="26" s="1"/>
  <c r="R88" i="26"/>
  <c r="AB88" i="26" s="1"/>
  <c r="R136" i="26"/>
  <c r="H136" i="26" s="1"/>
  <c r="U90" i="26"/>
  <c r="K90" i="26" s="1"/>
  <c r="T26" i="26"/>
  <c r="J26" i="26" s="1"/>
  <c r="Q54" i="26"/>
  <c r="G54" i="26" s="1"/>
  <c r="S22" i="26"/>
  <c r="I22" i="26" s="1"/>
  <c r="R124" i="26"/>
  <c r="AB124" i="26" s="1"/>
  <c r="T145" i="26"/>
  <c r="J145" i="26" s="1"/>
  <c r="T123" i="26"/>
  <c r="AD123" i="26" s="1"/>
  <c r="R73" i="26"/>
  <c r="H73" i="26" s="1"/>
  <c r="S82" i="26"/>
  <c r="AC82" i="26" s="1"/>
  <c r="T95" i="26"/>
  <c r="AD95" i="26" s="1"/>
  <c r="Q181" i="26"/>
  <c r="AA181" i="26" s="1"/>
  <c r="R66" i="26"/>
  <c r="H66" i="26" s="1"/>
  <c r="Q30" i="26"/>
  <c r="G30" i="26" s="1"/>
  <c r="U120" i="26"/>
  <c r="AE120" i="26" s="1"/>
  <c r="T45" i="26"/>
  <c r="AD45" i="26" s="1"/>
  <c r="Q95" i="26"/>
  <c r="G95" i="26" s="1"/>
  <c r="U130" i="26"/>
  <c r="K130" i="26" s="1"/>
  <c r="R141" i="26"/>
  <c r="H141" i="26" s="1"/>
  <c r="T144" i="26"/>
  <c r="J144" i="26" s="1"/>
  <c r="T119" i="26"/>
  <c r="J119" i="26" s="1"/>
  <c r="T82" i="26"/>
  <c r="AD82" i="26" s="1"/>
  <c r="Q138" i="26"/>
  <c r="G138" i="26" s="1"/>
  <c r="Q22" i="26"/>
  <c r="AA22" i="26" s="1"/>
  <c r="Q149" i="26"/>
  <c r="AA149" i="26" s="1"/>
  <c r="S29" i="26"/>
  <c r="AC29" i="26" s="1"/>
  <c r="Q36" i="26"/>
  <c r="G36" i="26" s="1"/>
  <c r="U40" i="26"/>
  <c r="K40" i="26" s="1"/>
  <c r="S88" i="26"/>
  <c r="I88" i="26" s="1"/>
  <c r="S142" i="26"/>
  <c r="AC142" i="26" s="1"/>
  <c r="U44" i="26"/>
  <c r="AE44" i="26" s="1"/>
  <c r="T70" i="26"/>
  <c r="AD70" i="26" s="1"/>
  <c r="S92" i="26"/>
  <c r="I92" i="26" s="1"/>
  <c r="T34" i="26"/>
  <c r="J34" i="26" s="1"/>
  <c r="Q26" i="26"/>
  <c r="AA26" i="26" s="1"/>
  <c r="Q52" i="26"/>
  <c r="G52" i="26" s="1"/>
  <c r="T138" i="26"/>
  <c r="J138" i="26" s="1"/>
  <c r="U83" i="26"/>
  <c r="AE83" i="26" s="1"/>
  <c r="U132" i="26"/>
  <c r="AE132" i="26" s="1"/>
  <c r="U12" i="26"/>
  <c r="K12" i="26" s="1"/>
  <c r="Q55" i="26"/>
  <c r="G55" i="26" s="1"/>
  <c r="R51" i="26"/>
  <c r="H51" i="26" s="1"/>
  <c r="S131" i="26"/>
  <c r="AC131" i="26" s="1"/>
  <c r="Q93" i="26"/>
  <c r="AA93" i="26" s="1"/>
  <c r="S145" i="26"/>
  <c r="I145" i="26" s="1"/>
  <c r="R15" i="26"/>
  <c r="H15" i="26" s="1"/>
  <c r="R70" i="26"/>
  <c r="H70" i="26" s="1"/>
  <c r="T106" i="26"/>
  <c r="AD106" i="26" s="1"/>
  <c r="S99" i="26"/>
  <c r="AC99" i="26" s="1"/>
  <c r="S40" i="26"/>
  <c r="I40" i="26" s="1"/>
  <c r="Q115" i="26"/>
  <c r="AA115" i="26" s="1"/>
  <c r="Q120" i="26"/>
  <c r="AA120" i="26" s="1"/>
  <c r="Q153" i="24"/>
  <c r="B153" i="24" s="1"/>
  <c r="U99" i="26"/>
  <c r="AE99" i="26" s="1"/>
  <c r="S130" i="26"/>
  <c r="I130" i="26" s="1"/>
  <c r="S36" i="26"/>
  <c r="I36" i="26" s="1"/>
  <c r="U88" i="26"/>
  <c r="AE88" i="26" s="1"/>
  <c r="S70" i="26"/>
  <c r="I70" i="26" s="1"/>
  <c r="R71" i="26"/>
  <c r="H71" i="26" s="1"/>
  <c r="R68" i="26"/>
  <c r="AB68" i="26" s="1"/>
  <c r="S123" i="26"/>
  <c r="AC123" i="26" s="1"/>
  <c r="U87" i="26"/>
  <c r="AE87" i="26" s="1"/>
  <c r="S147" i="26"/>
  <c r="I147" i="26" s="1"/>
  <c r="Q25" i="26"/>
  <c r="G25" i="26" s="1"/>
  <c r="U80" i="26"/>
  <c r="AE80" i="26" s="1"/>
  <c r="T30" i="26"/>
  <c r="J30" i="26" s="1"/>
  <c r="R114" i="26"/>
  <c r="H114" i="26" s="1"/>
  <c r="S102" i="26"/>
  <c r="AC102" i="26" s="1"/>
  <c r="T48" i="26"/>
  <c r="J48" i="26" s="1"/>
  <c r="R83" i="26"/>
  <c r="H83" i="26" s="1"/>
  <c r="Q76" i="26"/>
  <c r="G76" i="26" s="1"/>
  <c r="Q155" i="24"/>
  <c r="AA155" i="24" s="1"/>
  <c r="T128" i="26"/>
  <c r="J128" i="26" s="1"/>
  <c r="Q177" i="26"/>
  <c r="U31" i="26"/>
  <c r="AE31" i="26" s="1"/>
  <c r="Q41" i="26"/>
  <c r="G41" i="26" s="1"/>
  <c r="S45" i="26"/>
  <c r="AC45" i="26" s="1"/>
  <c r="R29" i="26"/>
  <c r="H29" i="26" s="1"/>
  <c r="Q42" i="26"/>
  <c r="AA42" i="26" s="1"/>
  <c r="T84" i="26"/>
  <c r="J84" i="26" s="1"/>
  <c r="R34" i="26"/>
  <c r="H34" i="26" s="1"/>
  <c r="R32" i="26"/>
  <c r="AB32" i="26" s="1"/>
  <c r="T74" i="26"/>
  <c r="AD74" i="26" s="1"/>
  <c r="Q32" i="26"/>
  <c r="AA32" i="26" s="1"/>
  <c r="T105" i="26"/>
  <c r="AD105" i="26" s="1"/>
  <c r="U93" i="26"/>
  <c r="K93" i="26" s="1"/>
  <c r="T100" i="26"/>
  <c r="AD100" i="26" s="1"/>
  <c r="Q133" i="26"/>
  <c r="AA133" i="26" s="1"/>
  <c r="S97" i="26"/>
  <c r="AC97" i="26" s="1"/>
  <c r="R103" i="26"/>
  <c r="AB103" i="26" s="1"/>
  <c r="T103" i="26"/>
  <c r="AD103" i="26" s="1"/>
  <c r="U144" i="26"/>
  <c r="AE144" i="26" s="1"/>
  <c r="T38" i="26"/>
  <c r="J38" i="26" s="1"/>
  <c r="Q125" i="26"/>
  <c r="AA125" i="26" s="1"/>
  <c r="U136" i="26"/>
  <c r="K136" i="26" s="1"/>
  <c r="Q27" i="26"/>
  <c r="G27" i="26" s="1"/>
  <c r="R69" i="26"/>
  <c r="AB69" i="26" s="1"/>
  <c r="U146" i="26"/>
  <c r="AE146" i="26" s="1"/>
  <c r="U13" i="26"/>
  <c r="K13" i="26" s="1"/>
  <c r="U29" i="26"/>
  <c r="K29" i="26" s="1"/>
  <c r="Q154" i="24"/>
  <c r="B154" i="24" s="1"/>
  <c r="Q159" i="24"/>
  <c r="AA159" i="24" s="1"/>
  <c r="T122" i="26"/>
  <c r="AD122" i="26" s="1"/>
  <c r="T46" i="26"/>
  <c r="AD46" i="26" s="1"/>
  <c r="R65" i="26"/>
  <c r="AB65" i="26" s="1"/>
  <c r="U47" i="26"/>
  <c r="K47" i="26" s="1"/>
  <c r="Q86" i="26"/>
  <c r="AA86" i="26" s="1"/>
  <c r="S39" i="26"/>
  <c r="I39" i="26" s="1"/>
  <c r="R117" i="26"/>
  <c r="AB117" i="26" s="1"/>
  <c r="R14" i="26"/>
  <c r="AB14" i="26" s="1"/>
  <c r="T53" i="26"/>
  <c r="AD53" i="26" s="1"/>
  <c r="S33" i="26"/>
  <c r="I33" i="26" s="1"/>
  <c r="S116" i="26"/>
  <c r="AC116" i="26" s="1"/>
  <c r="U89" i="26"/>
  <c r="AE89" i="26" s="1"/>
  <c r="Q18" i="26"/>
  <c r="AA18" i="26" s="1"/>
  <c r="U106" i="26"/>
  <c r="K106" i="26" s="1"/>
  <c r="R44" i="26"/>
  <c r="H44" i="26" s="1"/>
  <c r="R123" i="26"/>
  <c r="AB123" i="26" s="1"/>
  <c r="T75" i="26"/>
  <c r="AD75" i="26" s="1"/>
  <c r="Q114" i="26"/>
  <c r="G114" i="26" s="1"/>
  <c r="U74" i="26"/>
  <c r="K74" i="26" s="1"/>
  <c r="S83" i="26"/>
  <c r="I83" i="26" s="1"/>
  <c r="R147" i="26"/>
  <c r="H147" i="26" s="1"/>
  <c r="U70" i="26"/>
  <c r="AE70" i="26" s="1"/>
  <c r="R115" i="26"/>
  <c r="AB115" i="26" s="1"/>
  <c r="S101" i="26"/>
  <c r="I101" i="26" s="1"/>
  <c r="T129" i="26"/>
  <c r="J129" i="26" s="1"/>
  <c r="R111" i="26"/>
  <c r="H111" i="26" s="1"/>
  <c r="R77" i="26"/>
  <c r="AB77" i="26" s="1"/>
  <c r="U125" i="26"/>
  <c r="AE125" i="26" s="1"/>
  <c r="S84" i="26"/>
  <c r="I84" i="26" s="1"/>
  <c r="U73" i="26"/>
  <c r="K73" i="26" s="1"/>
  <c r="R130" i="26"/>
  <c r="AB130" i="26" s="1"/>
  <c r="U139" i="26"/>
  <c r="K139" i="26" s="1"/>
  <c r="R149" i="26"/>
  <c r="AB149" i="26" s="1"/>
  <c r="S55" i="26"/>
  <c r="I55" i="26" s="1"/>
  <c r="R31" i="26"/>
  <c r="AB31" i="26" s="1"/>
  <c r="T65" i="26"/>
  <c r="AD65" i="26" s="1"/>
  <c r="U82" i="26"/>
  <c r="K82" i="26" s="1"/>
  <c r="S115" i="26"/>
  <c r="AC115" i="26" s="1"/>
  <c r="R47" i="26"/>
  <c r="AB47" i="26" s="1"/>
  <c r="R76" i="26"/>
  <c r="H76" i="26" s="1"/>
  <c r="Q31" i="26"/>
  <c r="AA31" i="26" s="1"/>
  <c r="Q29" i="26"/>
  <c r="G29" i="26" s="1"/>
  <c r="S69" i="26"/>
  <c r="I69" i="26" s="1"/>
  <c r="Q91" i="26"/>
  <c r="G91" i="26" s="1"/>
  <c r="R27" i="26"/>
  <c r="AB27" i="26" s="1"/>
  <c r="S12" i="26"/>
  <c r="I12" i="26" s="1"/>
  <c r="Q187" i="26"/>
  <c r="B189" i="26" s="1"/>
  <c r="R135" i="26"/>
  <c r="AB135" i="26" s="1"/>
  <c r="T140" i="26"/>
  <c r="AD140" i="26" s="1"/>
  <c r="S133" i="26"/>
  <c r="I133" i="26" s="1"/>
  <c r="S141" i="26"/>
  <c r="I141" i="26" s="1"/>
  <c r="U147" i="26"/>
  <c r="K147" i="26" s="1"/>
  <c r="T86" i="26"/>
  <c r="J86" i="26" s="1"/>
  <c r="T113" i="26"/>
  <c r="J113" i="26" s="1"/>
  <c r="U81" i="26"/>
  <c r="K81" i="26" s="1"/>
  <c r="U52" i="26"/>
  <c r="K52" i="26" s="1"/>
  <c r="T27" i="26"/>
  <c r="J27" i="26" s="1"/>
  <c r="T39" i="26"/>
  <c r="AD39" i="26" s="1"/>
  <c r="Q48" i="26"/>
  <c r="G48" i="26" s="1"/>
  <c r="T101" i="26"/>
  <c r="J101" i="26" s="1"/>
  <c r="R25" i="26"/>
  <c r="AB25" i="26" s="1"/>
  <c r="T28" i="26"/>
  <c r="J28" i="26" s="1"/>
  <c r="Q146" i="26"/>
  <c r="G146" i="26" s="1"/>
  <c r="Q183" i="26"/>
  <c r="B184" i="26" s="1"/>
  <c r="R132" i="26"/>
  <c r="AB132" i="26" s="1"/>
  <c r="Q131" i="26"/>
  <c r="AA131" i="26" s="1"/>
  <c r="T12" i="26"/>
  <c r="AD12" i="26" s="1"/>
  <c r="R122" i="26"/>
  <c r="H122" i="26" s="1"/>
  <c r="U124" i="26"/>
  <c r="AE124" i="26" s="1"/>
  <c r="Q77" i="26"/>
  <c r="AA77" i="26" s="1"/>
  <c r="T31" i="26"/>
  <c r="J31" i="26" s="1"/>
  <c r="T52" i="26"/>
  <c r="J52" i="26" s="1"/>
  <c r="S104" i="26"/>
  <c r="AC104" i="26" s="1"/>
  <c r="U149" i="26"/>
  <c r="AE149" i="26" s="1"/>
  <c r="U27" i="26"/>
  <c r="AE27" i="26" s="1"/>
  <c r="Q38" i="26"/>
  <c r="AA38" i="26" s="1"/>
  <c r="R22" i="26"/>
  <c r="H22" i="26" s="1"/>
  <c r="T29" i="26"/>
  <c r="J29" i="26" s="1"/>
  <c r="S81" i="26"/>
  <c r="AC81" i="26" s="1"/>
  <c r="Q124" i="26"/>
  <c r="G124" i="26" s="1"/>
  <c r="T135" i="26"/>
  <c r="J135" i="26" s="1"/>
  <c r="S80" i="26"/>
  <c r="I80" i="26" s="1"/>
  <c r="T13" i="26"/>
  <c r="AD13" i="26" s="1"/>
  <c r="S149" i="26"/>
  <c r="AC149" i="26" s="1"/>
  <c r="S52" i="26"/>
  <c r="I52" i="26" s="1"/>
  <c r="Q112" i="26"/>
  <c r="G112" i="26" s="1"/>
  <c r="U96" i="26"/>
  <c r="K96" i="26" s="1"/>
  <c r="S124" i="26"/>
  <c r="AC124" i="26" s="1"/>
  <c r="T97" i="26"/>
  <c r="AD97" i="26" s="1"/>
  <c r="R93" i="26"/>
  <c r="H93" i="26" s="1"/>
  <c r="R134" i="26"/>
  <c r="H134" i="26" s="1"/>
  <c r="S135" i="26"/>
  <c r="I135" i="26" s="1"/>
  <c r="R140" i="26"/>
  <c r="H140" i="26" s="1"/>
  <c r="S48" i="26"/>
  <c r="AC48" i="26" s="1"/>
  <c r="T98" i="26"/>
  <c r="AD98" i="26" s="1"/>
  <c r="S30" i="26"/>
  <c r="I30" i="26" s="1"/>
  <c r="Q90" i="26"/>
  <c r="AA90" i="26" s="1"/>
  <c r="Q69" i="26"/>
  <c r="G69" i="26" s="1"/>
  <c r="U111" i="26"/>
  <c r="K111" i="26" s="1"/>
  <c r="R12" i="26"/>
  <c r="AB12" i="26" s="1"/>
  <c r="S129" i="26"/>
  <c r="I129" i="26" s="1"/>
  <c r="T89" i="26"/>
  <c r="J89" i="26" s="1"/>
  <c r="R139" i="26"/>
  <c r="AB139" i="26" s="1"/>
  <c r="T79" i="26"/>
  <c r="J79" i="26" s="1"/>
  <c r="R18" i="26"/>
  <c r="H18" i="26" s="1"/>
  <c r="T117" i="26"/>
  <c r="AD117" i="26" s="1"/>
  <c r="T15" i="26"/>
  <c r="AD15" i="26" s="1"/>
  <c r="S32" i="26"/>
  <c r="AC32" i="26" s="1"/>
  <c r="T33" i="26"/>
  <c r="AD33" i="26" s="1"/>
  <c r="T80" i="26"/>
  <c r="J80" i="26" s="1"/>
  <c r="S144" i="26"/>
  <c r="AC144" i="26" s="1"/>
  <c r="Q106" i="26"/>
  <c r="AA106" i="26" s="1"/>
  <c r="U42" i="26"/>
  <c r="AE42" i="26" s="1"/>
  <c r="S112" i="26"/>
  <c r="AC112" i="26" s="1"/>
  <c r="R39" i="26"/>
  <c r="H39" i="26" s="1"/>
  <c r="Q84" i="26"/>
  <c r="AA84" i="26" s="1"/>
  <c r="S15" i="26"/>
  <c r="I15" i="26" s="1"/>
  <c r="U137" i="26"/>
  <c r="K137" i="26" s="1"/>
  <c r="R108" i="26"/>
  <c r="H108" i="26" s="1"/>
  <c r="S54" i="26"/>
  <c r="AC54" i="26" s="1"/>
  <c r="T66" i="26"/>
  <c r="AD66" i="26" s="1"/>
  <c r="S86" i="26"/>
  <c r="I86" i="26" s="1"/>
  <c r="U32" i="26"/>
  <c r="K32" i="26" s="1"/>
  <c r="U36" i="26"/>
  <c r="AE36" i="26" s="1"/>
  <c r="S65" i="26"/>
  <c r="I65" i="26" s="1"/>
  <c r="Q14" i="26"/>
  <c r="AA14" i="26" s="1"/>
  <c r="S72" i="26"/>
  <c r="I72" i="26" s="1"/>
  <c r="Q53" i="26"/>
  <c r="AA53" i="26" s="1"/>
  <c r="S53" i="26"/>
  <c r="AC53" i="26" s="1"/>
  <c r="S146" i="26"/>
  <c r="AC146" i="26" s="1"/>
  <c r="Q96" i="26"/>
  <c r="G96" i="26" s="1"/>
  <c r="T16" i="26"/>
  <c r="AD16" i="26" s="1"/>
  <c r="U105" i="26"/>
  <c r="AE105" i="26" s="1"/>
  <c r="R112" i="26"/>
  <c r="AB112" i="26" s="1"/>
  <c r="Q145" i="26"/>
  <c r="G145" i="26" s="1"/>
  <c r="R137" i="26"/>
  <c r="H137" i="26" s="1"/>
  <c r="Q127" i="26"/>
  <c r="AA127" i="26" s="1"/>
  <c r="Q102" i="26"/>
  <c r="G102" i="26" s="1"/>
  <c r="Q122" i="26"/>
  <c r="AA122" i="26" s="1"/>
  <c r="R120" i="26"/>
  <c r="H120" i="26" s="1"/>
  <c r="Q119" i="26"/>
  <c r="G119" i="26" s="1"/>
  <c r="T111" i="26"/>
  <c r="J111" i="26" s="1"/>
  <c r="Q105" i="26"/>
  <c r="AA105" i="26" s="1"/>
  <c r="Q34" i="26"/>
  <c r="G34" i="26" s="1"/>
  <c r="Q81" i="26"/>
  <c r="G81" i="26" s="1"/>
  <c r="Q132" i="26"/>
  <c r="G132" i="26" s="1"/>
  <c r="Q123" i="26"/>
  <c r="G123" i="26" s="1"/>
  <c r="S117" i="26"/>
  <c r="AC117" i="26" s="1"/>
  <c r="Q92" i="26"/>
  <c r="AA92" i="26" s="1"/>
  <c r="S43" i="26"/>
  <c r="I43" i="26" s="1"/>
  <c r="S67" i="26"/>
  <c r="I67" i="26" s="1"/>
  <c r="U84" i="26"/>
  <c r="AE84" i="26" s="1"/>
  <c r="S122" i="26"/>
  <c r="AC122" i="26" s="1"/>
  <c r="S42" i="26"/>
  <c r="I42" i="26" s="1"/>
  <c r="T130" i="26"/>
  <c r="J130" i="26" s="1"/>
  <c r="U33" i="26"/>
  <c r="K33" i="26" s="1"/>
  <c r="U143" i="26"/>
  <c r="K143" i="26" s="1"/>
  <c r="S137" i="26"/>
  <c r="AC137" i="26" s="1"/>
  <c r="U101" i="26"/>
  <c r="K101" i="26" s="1"/>
  <c r="R110" i="26"/>
  <c r="H110" i="26" s="1"/>
  <c r="Q40" i="26"/>
  <c r="G40" i="26" s="1"/>
  <c r="T102" i="26"/>
  <c r="AD102" i="26" s="1"/>
  <c r="T47" i="26"/>
  <c r="AD47" i="26" s="1"/>
  <c r="R36" i="26"/>
  <c r="H36" i="26" s="1"/>
  <c r="T87" i="26"/>
  <c r="J87" i="26" s="1"/>
  <c r="U51" i="26"/>
  <c r="AE51" i="26" s="1"/>
  <c r="Q75" i="26"/>
  <c r="AA75" i="26" s="1"/>
  <c r="Q97" i="26"/>
  <c r="AA97" i="26" s="1"/>
  <c r="U103" i="26"/>
  <c r="K103" i="26" s="1"/>
  <c r="R67" i="26"/>
  <c r="H67" i="26" s="1"/>
  <c r="Q129" i="26"/>
  <c r="G129" i="26" s="1"/>
  <c r="U15" i="26"/>
  <c r="K15" i="26" s="1"/>
  <c r="S139" i="26"/>
  <c r="AC139" i="26" s="1"/>
  <c r="S76" i="26"/>
  <c r="AC76" i="26" s="1"/>
  <c r="Q136" i="26"/>
  <c r="G136" i="26" s="1"/>
  <c r="R101" i="26"/>
  <c r="AB101" i="26" s="1"/>
  <c r="U141" i="26"/>
  <c r="AE141" i="26" s="1"/>
  <c r="T68" i="26"/>
  <c r="AD68" i="26" s="1"/>
  <c r="T71" i="26"/>
  <c r="J71" i="26" s="1"/>
  <c r="R144" i="26"/>
  <c r="H144" i="26" s="1"/>
  <c r="S106" i="26"/>
  <c r="AC106" i="26" s="1"/>
  <c r="U102" i="26"/>
  <c r="K102" i="26" s="1"/>
  <c r="U49" i="26"/>
  <c r="AE49" i="26" s="1"/>
  <c r="S68" i="26"/>
  <c r="AC68" i="26" s="1"/>
  <c r="S71" i="26"/>
  <c r="AC71" i="26" s="1"/>
  <c r="Q73" i="26"/>
  <c r="G73" i="26" s="1"/>
  <c r="R142" i="26"/>
  <c r="AB142" i="26" s="1"/>
  <c r="T43" i="26"/>
  <c r="AD43" i="26" s="1"/>
  <c r="S14" i="26"/>
  <c r="I14" i="26" s="1"/>
  <c r="S73" i="26"/>
  <c r="I73" i="26" s="1"/>
  <c r="R38" i="26"/>
  <c r="H38" i="26" s="1"/>
  <c r="R91" i="26"/>
  <c r="H91" i="26" s="1"/>
  <c r="Q113" i="26"/>
  <c r="AA113" i="26" s="1"/>
  <c r="U123" i="26"/>
  <c r="AE123" i="26" s="1"/>
  <c r="S94" i="26"/>
  <c r="AC94" i="26" s="1"/>
  <c r="R138" i="26"/>
  <c r="AB138" i="26" s="1"/>
  <c r="U86" i="26"/>
  <c r="AE86" i="26" s="1"/>
  <c r="S134" i="26"/>
  <c r="AC134" i="26" s="1"/>
  <c r="T99" i="26"/>
  <c r="J99" i="26" s="1"/>
  <c r="T92" i="26"/>
  <c r="AD92" i="26" s="1"/>
  <c r="U140" i="26"/>
  <c r="AE140" i="26" s="1"/>
  <c r="T37" i="26"/>
  <c r="AD37" i="26" s="1"/>
  <c r="Q51" i="26"/>
  <c r="G51" i="26" s="1"/>
  <c r="S37" i="26"/>
  <c r="I37" i="26" s="1"/>
  <c r="R55" i="26"/>
  <c r="AB55" i="26" s="1"/>
  <c r="U37" i="26"/>
  <c r="K37" i="26" s="1"/>
  <c r="U142" i="26"/>
  <c r="K142" i="26" s="1"/>
  <c r="Q15" i="26"/>
  <c r="AA15" i="26" s="1"/>
  <c r="Q103" i="26"/>
  <c r="G103" i="26" s="1"/>
  <c r="Q152" i="24"/>
  <c r="B152" i="24" s="1"/>
  <c r="U30" i="26"/>
  <c r="AE30" i="26" s="1"/>
  <c r="S143" i="26"/>
  <c r="I143" i="26" s="1"/>
  <c r="S111" i="26"/>
  <c r="AC111" i="26" s="1"/>
  <c r="Q44" i="26"/>
  <c r="AA44" i="26" s="1"/>
  <c r="Q167" i="26"/>
  <c r="AA167" i="26" s="1"/>
  <c r="U75" i="26"/>
  <c r="K75" i="26" s="1"/>
  <c r="T136" i="26"/>
  <c r="AD136" i="26" s="1"/>
  <c r="R33" i="26"/>
  <c r="AB33" i="26" s="1"/>
  <c r="U26" i="26"/>
  <c r="AE26" i="26" s="1"/>
  <c r="Q121" i="26"/>
  <c r="G121" i="26" s="1"/>
  <c r="T81" i="26"/>
  <c r="AD81" i="26" s="1"/>
  <c r="U115" i="26"/>
  <c r="AE115" i="26" s="1"/>
  <c r="U95" i="26"/>
  <c r="K95" i="26" s="1"/>
  <c r="R48" i="26"/>
  <c r="H48" i="26" s="1"/>
  <c r="R104" i="26"/>
  <c r="H104" i="26" s="1"/>
  <c r="R95" i="26"/>
  <c r="H95" i="26" s="1"/>
  <c r="R41" i="26"/>
  <c r="AB41" i="26" s="1"/>
  <c r="T149" i="26"/>
  <c r="J149" i="26" s="1"/>
  <c r="R45" i="26"/>
  <c r="H45" i="26" s="1"/>
  <c r="S93" i="26"/>
  <c r="I93" i="26" s="1"/>
  <c r="S125" i="26"/>
  <c r="AC125" i="26" s="1"/>
  <c r="S128" i="26"/>
  <c r="I128" i="26" s="1"/>
  <c r="Q94" i="26"/>
  <c r="G94" i="26" s="1"/>
  <c r="T114" i="26"/>
  <c r="AD114" i="26" s="1"/>
  <c r="R133" i="26"/>
  <c r="H133" i="26" s="1"/>
  <c r="T133" i="26"/>
  <c r="J133" i="26" s="1"/>
  <c r="Q83" i="26"/>
  <c r="G83" i="26" s="1"/>
  <c r="Q43" i="26"/>
  <c r="G43" i="26" s="1"/>
  <c r="U67" i="26"/>
  <c r="AE67" i="26" s="1"/>
  <c r="S19" i="26"/>
  <c r="AC19" i="26" s="1"/>
  <c r="T108" i="26"/>
  <c r="AD108" i="26" s="1"/>
  <c r="Q66" i="26"/>
  <c r="AA66" i="26" s="1"/>
  <c r="U28" i="26"/>
  <c r="AE28" i="26" s="1"/>
  <c r="S28" i="26"/>
  <c r="AC28" i="26" s="1"/>
  <c r="U66" i="26"/>
  <c r="AE66" i="26" s="1"/>
  <c r="Q82" i="26"/>
  <c r="G82" i="26" s="1"/>
  <c r="T143" i="26"/>
  <c r="J143" i="26" s="1"/>
  <c r="S96" i="26"/>
  <c r="AC96" i="26" s="1"/>
  <c r="S34" i="26"/>
  <c r="AC34" i="26" s="1"/>
  <c r="U53" i="26"/>
  <c r="K53" i="26" s="1"/>
  <c r="T96" i="26"/>
  <c r="AD96" i="26" s="1"/>
  <c r="Q67" i="26"/>
  <c r="AA67" i="26" s="1"/>
  <c r="S95" i="26"/>
  <c r="I95" i="26" s="1"/>
  <c r="Q135" i="26"/>
  <c r="G135" i="26" s="1"/>
  <c r="R97" i="26"/>
  <c r="AB97" i="26" s="1"/>
  <c r="S110" i="26"/>
  <c r="AC110" i="26" s="1"/>
  <c r="R16" i="26"/>
  <c r="H16" i="26" s="1"/>
  <c r="S90" i="26"/>
  <c r="AC90" i="26" s="1"/>
  <c r="U55" i="26"/>
  <c r="AE55" i="26" s="1"/>
  <c r="S38" i="26"/>
  <c r="AC38" i="26" s="1"/>
  <c r="R105" i="26"/>
  <c r="AB105" i="26" s="1"/>
  <c r="R30" i="26"/>
  <c r="H30" i="26" s="1"/>
  <c r="R74" i="26"/>
  <c r="AB74" i="26" s="1"/>
  <c r="S100" i="26"/>
  <c r="I100" i="26" s="1"/>
  <c r="S98" i="26"/>
  <c r="I98" i="26" s="1"/>
  <c r="R37" i="26"/>
  <c r="AB37" i="26" s="1"/>
  <c r="R86" i="26"/>
  <c r="AB86" i="26" s="1"/>
  <c r="U98" i="26"/>
  <c r="AE98" i="26" s="1"/>
  <c r="Q88" i="26"/>
  <c r="G88" i="26" s="1"/>
  <c r="U20" i="26"/>
  <c r="K20" i="26" s="1"/>
  <c r="R40" i="26"/>
  <c r="H40" i="26" s="1"/>
  <c r="S132" i="26"/>
  <c r="AC132" i="26" s="1"/>
  <c r="U145" i="26"/>
  <c r="AE145" i="26" s="1"/>
  <c r="Q12" i="26"/>
  <c r="G12" i="26" s="1"/>
  <c r="U104" i="26"/>
  <c r="AE104" i="26" s="1"/>
  <c r="Q71" i="26"/>
  <c r="G71" i="26" s="1"/>
  <c r="Q68" i="26"/>
  <c r="AA68" i="26" s="1"/>
  <c r="R92" i="26"/>
  <c r="AB92" i="26" s="1"/>
  <c r="R20" i="26"/>
  <c r="H20" i="26" s="1"/>
  <c r="R131" i="26"/>
  <c r="H131" i="26" s="1"/>
  <c r="Q85" i="26"/>
  <c r="G85" i="26" s="1"/>
  <c r="Q33" i="26"/>
  <c r="G33" i="26" s="1"/>
  <c r="T55" i="26"/>
  <c r="AD55" i="26" s="1"/>
  <c r="R128" i="26"/>
  <c r="H128" i="26" s="1"/>
  <c r="R42" i="26"/>
  <c r="H42" i="26" s="1"/>
  <c r="T85" i="26"/>
  <c r="AD85" i="26" s="1"/>
  <c r="S120" i="26"/>
  <c r="I120" i="26" s="1"/>
  <c r="Q161" i="24"/>
  <c r="B161" i="24" s="1"/>
  <c r="Q98" i="26"/>
  <c r="AA98" i="26" s="1"/>
  <c r="R52" i="26"/>
  <c r="AB52" i="26" s="1"/>
  <c r="U34" i="26"/>
  <c r="AE34" i="26" s="1"/>
  <c r="S119" i="26"/>
  <c r="I119" i="26" s="1"/>
  <c r="S41" i="26"/>
  <c r="I41" i="26" s="1"/>
  <c r="S46" i="26"/>
  <c r="AC46" i="26" s="1"/>
  <c r="T83" i="26"/>
  <c r="AD83" i="26" s="1"/>
  <c r="R89" i="26"/>
  <c r="AB89" i="26" s="1"/>
  <c r="R43" i="26"/>
  <c r="H43" i="26" s="1"/>
  <c r="U18" i="26"/>
  <c r="K18" i="26" s="1"/>
  <c r="Q111" i="26"/>
  <c r="AA111" i="26" s="1"/>
  <c r="R46" i="26"/>
  <c r="H46" i="26" s="1"/>
  <c r="Q104" i="26"/>
  <c r="G104" i="26" s="1"/>
  <c r="S79" i="26"/>
  <c r="AC79" i="26" s="1"/>
  <c r="U69" i="26"/>
  <c r="AE69" i="26" s="1"/>
  <c r="R81" i="26"/>
  <c r="AB81" i="26" s="1"/>
  <c r="T137" i="26"/>
  <c r="J137" i="26" s="1"/>
  <c r="R49" i="26"/>
  <c r="AB49" i="26" s="1"/>
  <c r="Q13" i="26"/>
  <c r="G13" i="26" s="1"/>
  <c r="Q116" i="26"/>
  <c r="G116" i="26" s="1"/>
  <c r="Q139" i="26"/>
  <c r="G139" i="26" s="1"/>
  <c r="U131" i="26"/>
  <c r="K131" i="26" s="1"/>
  <c r="T51" i="26"/>
  <c r="AD51" i="26" s="1"/>
  <c r="R106" i="26"/>
  <c r="AB106" i="26" s="1"/>
  <c r="T44" i="26"/>
  <c r="AD44" i="26" s="1"/>
  <c r="S66" i="26"/>
  <c r="I66" i="26" s="1"/>
  <c r="U85" i="26"/>
  <c r="AE85" i="26" s="1"/>
  <c r="S140" i="26"/>
  <c r="AC140" i="26" s="1"/>
  <c r="T115" i="26"/>
  <c r="J115" i="26" s="1"/>
  <c r="S27" i="26"/>
  <c r="I27" i="26" s="1"/>
  <c r="Q28" i="26"/>
  <c r="G28" i="26" s="1"/>
  <c r="U127" i="26"/>
  <c r="AE127" i="26" s="1"/>
  <c r="T139" i="26"/>
  <c r="J139" i="26" s="1"/>
  <c r="T104" i="26"/>
  <c r="J104" i="26" s="1"/>
  <c r="R72" i="26"/>
  <c r="H72" i="26" s="1"/>
  <c r="Q142" i="26"/>
  <c r="G142" i="26" s="1"/>
  <c r="T22" i="26"/>
  <c r="J22" i="26" s="1"/>
  <c r="S113" i="26"/>
  <c r="AC113" i="26" s="1"/>
  <c r="T127" i="26"/>
  <c r="J127" i="26" s="1"/>
  <c r="Q147" i="26"/>
  <c r="AA147" i="26" s="1"/>
  <c r="U134" i="26"/>
  <c r="K134" i="26" s="1"/>
  <c r="T93" i="26"/>
  <c r="AD93" i="26" s="1"/>
  <c r="S26" i="26"/>
  <c r="AC26" i="26" s="1"/>
  <c r="U108" i="26"/>
  <c r="K108" i="26" s="1"/>
  <c r="R53" i="26"/>
  <c r="AB53" i="26" s="1"/>
  <c r="T42" i="26"/>
  <c r="AD42" i="26" s="1"/>
  <c r="R127" i="26"/>
  <c r="H127" i="26" s="1"/>
  <c r="U38" i="26"/>
  <c r="K38" i="26" s="1"/>
  <c r="R54" i="26"/>
  <c r="AB54" i="26" s="1"/>
  <c r="T116" i="26"/>
  <c r="J116" i="26" s="1"/>
  <c r="U122" i="26"/>
  <c r="K122" i="26" s="1"/>
  <c r="R129" i="26"/>
  <c r="H129" i="26" s="1"/>
  <c r="U16" i="26"/>
  <c r="AE16" i="26" s="1"/>
  <c r="T18" i="26"/>
  <c r="AD18" i="26" s="1"/>
  <c r="Q108" i="26"/>
  <c r="G108" i="26" s="1"/>
  <c r="U45" i="26"/>
  <c r="AE45" i="26" s="1"/>
  <c r="Q140" i="26"/>
  <c r="G140" i="26" s="1"/>
  <c r="T147" i="26"/>
  <c r="J147" i="26" s="1"/>
  <c r="S114" i="26"/>
  <c r="AC114" i="26" s="1"/>
  <c r="R26" i="26"/>
  <c r="AB26" i="26" s="1"/>
  <c r="Q158" i="24"/>
  <c r="AA158" i="24" s="1"/>
  <c r="S25" i="26"/>
  <c r="AC25" i="26" s="1"/>
  <c r="Q37" i="26"/>
  <c r="G37" i="26" s="1"/>
  <c r="U138" i="26"/>
  <c r="K138" i="26" s="1"/>
  <c r="Q130" i="26"/>
  <c r="G130" i="26" s="1"/>
  <c r="Q65" i="26"/>
  <c r="AA65" i="26" s="1"/>
  <c r="Q74" i="26"/>
  <c r="AA74" i="26" s="1"/>
  <c r="R116" i="26"/>
  <c r="AB116" i="26" s="1"/>
  <c r="Q16" i="26"/>
  <c r="G16" i="26" s="1"/>
  <c r="T76" i="26"/>
  <c r="AD76" i="26" s="1"/>
  <c r="U19" i="26"/>
  <c r="AE19" i="26" s="1"/>
  <c r="S77" i="26"/>
  <c r="AC77" i="26" s="1"/>
  <c r="T132" i="26"/>
  <c r="J132" i="26" s="1"/>
  <c r="U41" i="26"/>
  <c r="K41" i="26" s="1"/>
  <c r="Q49" i="26"/>
  <c r="G49" i="26" s="1"/>
  <c r="Q70" i="26"/>
  <c r="AA70" i="26" s="1"/>
  <c r="U113" i="26"/>
  <c r="K113" i="26" s="1"/>
  <c r="R96" i="26"/>
  <c r="AB96" i="26" s="1"/>
  <c r="T91" i="26"/>
  <c r="J91" i="26" s="1"/>
  <c r="T124" i="26"/>
  <c r="J124" i="26" s="1"/>
  <c r="S91" i="26"/>
  <c r="AC91" i="26" s="1"/>
  <c r="U77" i="26"/>
  <c r="AE77" i="26" s="1"/>
  <c r="U46" i="26"/>
  <c r="AE46" i="26" s="1"/>
  <c r="Q79" i="26"/>
  <c r="G79" i="26" s="1"/>
  <c r="Q89" i="26"/>
  <c r="AA89" i="26" s="1"/>
  <c r="R28" i="26"/>
  <c r="AB28" i="26" s="1"/>
  <c r="Q47" i="26"/>
  <c r="G47" i="26" s="1"/>
  <c r="Q46" i="26"/>
  <c r="AA46" i="26" s="1"/>
  <c r="T19" i="26"/>
  <c r="AD19" i="26" s="1"/>
  <c r="U72" i="26"/>
  <c r="K72" i="26" s="1"/>
  <c r="T20" i="26"/>
  <c r="AD20" i="26" s="1"/>
  <c r="U92" i="26"/>
  <c r="K92" i="26" s="1"/>
  <c r="U116" i="26"/>
  <c r="AE116" i="26" s="1"/>
  <c r="U76" i="26"/>
  <c r="AE76" i="26" s="1"/>
  <c r="S49" i="26"/>
  <c r="AC49" i="26" s="1"/>
  <c r="U97" i="26"/>
  <c r="K97" i="26" s="1"/>
  <c r="T36" i="26"/>
  <c r="J36" i="26" s="1"/>
  <c r="S44" i="26"/>
  <c r="I44" i="26" s="1"/>
  <c r="R98" i="26"/>
  <c r="AB98" i="26" s="1"/>
  <c r="S103" i="26"/>
  <c r="AC103" i="26" s="1"/>
  <c r="S127" i="26"/>
  <c r="I127" i="26" s="1"/>
  <c r="S85" i="26"/>
  <c r="I85" i="26" s="1"/>
  <c r="U135" i="26"/>
  <c r="K135" i="26" s="1"/>
  <c r="Q99" i="26"/>
  <c r="G99" i="26" s="1"/>
  <c r="T94" i="26"/>
  <c r="AD94" i="26" s="1"/>
  <c r="S18" i="26"/>
  <c r="AC18" i="26" s="1"/>
  <c r="R87" i="26"/>
  <c r="H87" i="26" s="1"/>
  <c r="U100" i="26"/>
  <c r="K100" i="26" s="1"/>
  <c r="R19" i="26"/>
  <c r="H19" i="26" s="1"/>
  <c r="S108" i="26"/>
  <c r="AC108" i="26" s="1"/>
  <c r="Q144" i="26"/>
  <c r="G144" i="26" s="1"/>
  <c r="R75" i="26"/>
  <c r="H75" i="26" s="1"/>
  <c r="T69" i="26"/>
  <c r="J69" i="26" s="1"/>
  <c r="R145" i="26"/>
  <c r="H145" i="26" s="1"/>
  <c r="T110" i="26"/>
  <c r="J110" i="26" s="1"/>
  <c r="T67" i="26"/>
  <c r="J67" i="26" s="1"/>
  <c r="U133" i="26"/>
  <c r="K133" i="26" s="1"/>
  <c r="Q141" i="26"/>
  <c r="AA141" i="26" s="1"/>
  <c r="R102" i="26"/>
  <c r="H102" i="26" s="1"/>
  <c r="S51" i="26"/>
  <c r="I51" i="26" s="1"/>
  <c r="U79" i="26"/>
  <c r="AE79" i="26" s="1"/>
  <c r="Q80" i="26"/>
  <c r="AA80" i="26" s="1"/>
  <c r="S89" i="26"/>
  <c r="AC89" i="26" s="1"/>
  <c r="Q20" i="26"/>
  <c r="G20" i="26" s="1"/>
  <c r="R119" i="26"/>
  <c r="H119" i="26" s="1"/>
  <c r="T88" i="26"/>
  <c r="J88" i="26" s="1"/>
  <c r="R94" i="26"/>
  <c r="AB94" i="26" s="1"/>
  <c r="R113" i="26"/>
  <c r="AB113" i="26" s="1"/>
  <c r="T73" i="26"/>
  <c r="J73" i="26" s="1"/>
  <c r="T40" i="26"/>
  <c r="J40" i="26" s="1"/>
  <c r="Q143" i="26"/>
  <c r="AA143" i="26" s="1"/>
  <c r="S47" i="26"/>
  <c r="AC47" i="26" s="1"/>
  <c r="S31" i="26"/>
  <c r="I31" i="26" s="1"/>
  <c r="U110" i="26"/>
  <c r="K110" i="26" s="1"/>
  <c r="T146" i="26"/>
  <c r="J146" i="26" s="1"/>
  <c r="I138" i="25"/>
  <c r="I71" i="25"/>
  <c r="AB11" i="26"/>
  <c r="AE25" i="26"/>
  <c r="H100" i="25"/>
  <c r="I74" i="25"/>
  <c r="K22" i="25"/>
  <c r="K113" i="25"/>
  <c r="AE118" i="25"/>
  <c r="AB90" i="25"/>
  <c r="K128" i="25"/>
  <c r="J141" i="25"/>
  <c r="H146" i="25"/>
  <c r="G116" i="25"/>
  <c r="AA137" i="25"/>
  <c r="AE94" i="25"/>
  <c r="AA39" i="25"/>
  <c r="G100" i="25"/>
  <c r="G87" i="25"/>
  <c r="K111" i="25"/>
  <c r="K129" i="25"/>
  <c r="AA134" i="25"/>
  <c r="AB79" i="25"/>
  <c r="AD32" i="25"/>
  <c r="AA72" i="25"/>
  <c r="H80" i="25"/>
  <c r="K54" i="25"/>
  <c r="AA109" i="25"/>
  <c r="AD25" i="25"/>
  <c r="J125" i="25"/>
  <c r="G19" i="25"/>
  <c r="I13" i="25"/>
  <c r="AA101" i="25"/>
  <c r="AB13" i="25"/>
  <c r="I75" i="25"/>
  <c r="J131" i="25"/>
  <c r="AB125" i="25"/>
  <c r="K43" i="25"/>
  <c r="AC16" i="25"/>
  <c r="AB82" i="25"/>
  <c r="AB85" i="25"/>
  <c r="J54" i="25"/>
  <c r="AD77" i="25"/>
  <c r="G45" i="25"/>
  <c r="AB84" i="25"/>
  <c r="AC20" i="25"/>
  <c r="AE48" i="25"/>
  <c r="H143" i="25"/>
  <c r="I87" i="25"/>
  <c r="AA128" i="25"/>
  <c r="AE14" i="25"/>
  <c r="AA160" i="23"/>
  <c r="AC105" i="25"/>
  <c r="K116" i="25"/>
  <c r="J142" i="25"/>
  <c r="J119" i="25"/>
  <c r="K91" i="25"/>
  <c r="AD90" i="25"/>
  <c r="J14" i="25"/>
  <c r="K65" i="25"/>
  <c r="K68" i="25"/>
  <c r="J41" i="25"/>
  <c r="H88" i="25"/>
  <c r="H136" i="25"/>
  <c r="AE90" i="25"/>
  <c r="J26" i="25"/>
  <c r="G54" i="25"/>
  <c r="AC22" i="25"/>
  <c r="H124" i="25"/>
  <c r="AD145" i="25"/>
  <c r="J123" i="25"/>
  <c r="H73" i="25"/>
  <c r="AC82" i="25"/>
  <c r="J95" i="25"/>
  <c r="B180" i="25"/>
  <c r="H66" i="25"/>
  <c r="AA30" i="25"/>
  <c r="K119" i="25"/>
  <c r="J45" i="25"/>
  <c r="G95" i="25"/>
  <c r="K130" i="25"/>
  <c r="AB141" i="25"/>
  <c r="AD144" i="25"/>
  <c r="AD118" i="25"/>
  <c r="AD82" i="25"/>
  <c r="AA138" i="25"/>
  <c r="G22" i="25"/>
  <c r="AA149" i="25"/>
  <c r="I29" i="25"/>
  <c r="G36" i="25"/>
  <c r="K40" i="25"/>
  <c r="I88" i="25"/>
  <c r="I142" i="25"/>
  <c r="K44" i="25"/>
  <c r="J70" i="25"/>
  <c r="I92" i="25"/>
  <c r="AD34" i="25"/>
  <c r="AA26" i="25"/>
  <c r="AA52" i="25"/>
  <c r="J138" i="25"/>
  <c r="AE83" i="25"/>
  <c r="K132" i="25"/>
  <c r="K12" i="25"/>
  <c r="AA55" i="25"/>
  <c r="H51" i="25"/>
  <c r="I131" i="25"/>
  <c r="AA93" i="25"/>
  <c r="I145" i="25"/>
  <c r="AB15" i="25"/>
  <c r="AB70" i="25"/>
  <c r="AD106" i="25"/>
  <c r="AC99" i="25"/>
  <c r="I40" i="25"/>
  <c r="G114" i="25"/>
  <c r="G119" i="25"/>
  <c r="AA153" i="23"/>
  <c r="K99" i="25"/>
  <c r="I130" i="25"/>
  <c r="AC36" i="25"/>
  <c r="AE88" i="25"/>
  <c r="AC70" i="25"/>
  <c r="H68" i="25"/>
  <c r="AC123" i="25"/>
  <c r="AE116" i="25"/>
  <c r="H23" i="26"/>
  <c r="K87" i="25"/>
  <c r="I147" i="25"/>
  <c r="G25" i="25"/>
  <c r="AE80" i="25"/>
  <c r="H113" i="25"/>
  <c r="I102" i="25"/>
  <c r="J48" i="25"/>
  <c r="AB83" i="25"/>
  <c r="AA76" i="25"/>
  <c r="B155" i="23"/>
  <c r="AD128" i="25"/>
  <c r="B176" i="25"/>
  <c r="AE31" i="25"/>
  <c r="G41" i="25"/>
  <c r="AC45" i="25"/>
  <c r="AB29" i="25"/>
  <c r="AA42" i="25"/>
  <c r="J84" i="25"/>
  <c r="AB34" i="25"/>
  <c r="AB32" i="25"/>
  <c r="AD74" i="25"/>
  <c r="G32" i="25"/>
  <c r="AD105" i="25"/>
  <c r="K93" i="25"/>
  <c r="J100" i="25"/>
  <c r="AA133" i="25"/>
  <c r="AC97" i="25"/>
  <c r="AB103" i="25"/>
  <c r="J103" i="25"/>
  <c r="AE144" i="25"/>
  <c r="AD38" i="25"/>
  <c r="K136" i="25"/>
  <c r="G27" i="25"/>
  <c r="H69" i="25"/>
  <c r="K146" i="25"/>
  <c r="AE13" i="25"/>
  <c r="AE29" i="25"/>
  <c r="AA154" i="23"/>
  <c r="AA159" i="23"/>
  <c r="J122" i="25"/>
  <c r="AD122" i="25"/>
  <c r="G138" i="25"/>
  <c r="H84" i="25"/>
  <c r="G52" i="25"/>
  <c r="AE132" i="25"/>
  <c r="AB99" i="25"/>
  <c r="AD41" i="25"/>
  <c r="G55" i="25"/>
  <c r="AA22" i="25"/>
  <c r="AE44" i="25"/>
  <c r="AC138" i="25"/>
  <c r="I70" i="25"/>
  <c r="AB35" i="25"/>
  <c r="H121" i="25"/>
  <c r="AB24" i="26"/>
  <c r="AD46" i="25"/>
  <c r="H65" i="25"/>
  <c r="K47" i="25"/>
  <c r="AA86" i="25"/>
  <c r="AC39" i="25"/>
  <c r="H116" i="25"/>
  <c r="AD53" i="25"/>
  <c r="I33" i="25"/>
  <c r="I115" i="25"/>
  <c r="AE89" i="25"/>
  <c r="AA18" i="25"/>
  <c r="AE106" i="25"/>
  <c r="AB44" i="25"/>
  <c r="H123" i="25"/>
  <c r="AD75" i="25"/>
  <c r="G113" i="25"/>
  <c r="AE74" i="25"/>
  <c r="I83" i="25"/>
  <c r="AB147" i="25"/>
  <c r="AE70" i="25"/>
  <c r="H114" i="25"/>
  <c r="AC101" i="25"/>
  <c r="AD129" i="25"/>
  <c r="AB110" i="25"/>
  <c r="AB77" i="25"/>
  <c r="K125" i="25"/>
  <c r="I84" i="25"/>
  <c r="K73" i="25"/>
  <c r="AB130" i="25"/>
  <c r="AE139" i="25"/>
  <c r="AB149" i="25"/>
  <c r="I55" i="25"/>
  <c r="AB31" i="25"/>
  <c r="AD65" i="25"/>
  <c r="AE82" i="25"/>
  <c r="I114" i="25"/>
  <c r="AB47" i="25"/>
  <c r="AB76" i="25"/>
  <c r="G31" i="25"/>
  <c r="G29" i="25"/>
  <c r="AC69" i="25"/>
  <c r="G91" i="25"/>
  <c r="H27" i="25"/>
  <c r="I12" i="25"/>
  <c r="Q188" i="25"/>
  <c r="H135" i="25"/>
  <c r="AD140" i="25"/>
  <c r="AC133" i="25"/>
  <c r="I141" i="25"/>
  <c r="AE147" i="25"/>
  <c r="J86" i="25"/>
  <c r="J112" i="25"/>
  <c r="AE81" i="25"/>
  <c r="K52" i="25"/>
  <c r="AD27" i="25"/>
  <c r="J39" i="25"/>
  <c r="G48" i="25"/>
  <c r="J101" i="25"/>
  <c r="J28" i="25"/>
  <c r="Q183" i="25"/>
  <c r="AA183" i="25" s="1"/>
  <c r="AB132" i="25"/>
  <c r="G131" i="25"/>
  <c r="J12" i="25"/>
  <c r="AB122" i="25"/>
  <c r="K124" i="25"/>
  <c r="AA77" i="25"/>
  <c r="AD31" i="25"/>
  <c r="J52" i="25"/>
  <c r="I104" i="25"/>
  <c r="AE149" i="25"/>
  <c r="K27" i="25"/>
  <c r="AA38" i="25"/>
  <c r="H22" i="25"/>
  <c r="AD29" i="25"/>
  <c r="I81" i="25"/>
  <c r="G124" i="25"/>
  <c r="J135" i="25"/>
  <c r="AC80" i="25"/>
  <c r="J13" i="25"/>
  <c r="I149" i="25"/>
  <c r="I52" i="25"/>
  <c r="G111" i="25"/>
  <c r="K96" i="25"/>
  <c r="AC124" i="25"/>
  <c r="J97" i="25"/>
  <c r="H93" i="25"/>
  <c r="H134" i="25"/>
  <c r="AC135" i="25"/>
  <c r="H140" i="25"/>
  <c r="AC48" i="25"/>
  <c r="AD98" i="25"/>
  <c r="I30" i="25"/>
  <c r="G90" i="25"/>
  <c r="AA69" i="25"/>
  <c r="K110" i="25"/>
  <c r="AB12" i="25"/>
  <c r="I129" i="25"/>
  <c r="AD89" i="25"/>
  <c r="AB139" i="25"/>
  <c r="AD79" i="25"/>
  <c r="AB18" i="25"/>
  <c r="AD116" i="25"/>
  <c r="J15" i="25"/>
  <c r="I32" i="25"/>
  <c r="J33" i="25"/>
  <c r="J80" i="25"/>
  <c r="AC144" i="25"/>
  <c r="AA106" i="25"/>
  <c r="AC111" i="25"/>
  <c r="H39" i="25"/>
  <c r="G84" i="25"/>
  <c r="I15" i="25"/>
  <c r="K137" i="25"/>
  <c r="H108" i="25"/>
  <c r="I54" i="25"/>
  <c r="AD66" i="25"/>
  <c r="I86" i="25"/>
  <c r="K32" i="25"/>
  <c r="K36" i="25"/>
  <c r="AC65" i="25"/>
  <c r="AA14" i="25"/>
  <c r="AC72" i="25"/>
  <c r="G53" i="25"/>
  <c r="AC53" i="25"/>
  <c r="AC146" i="25"/>
  <c r="AA96" i="25"/>
  <c r="J16" i="25"/>
  <c r="K105" i="25"/>
  <c r="AB111" i="25"/>
  <c r="G145" i="25"/>
  <c r="AB137" i="25"/>
  <c r="G127" i="25"/>
  <c r="AA102" i="25"/>
  <c r="G122" i="25"/>
  <c r="AB119" i="25"/>
  <c r="G118" i="25"/>
  <c r="AD110" i="25"/>
  <c r="AA105" i="25"/>
  <c r="G34" i="25"/>
  <c r="AA81" i="25"/>
  <c r="AA132" i="25"/>
  <c r="G123" i="25"/>
  <c r="AC116" i="25"/>
  <c r="AA92" i="25"/>
  <c r="AC43" i="25"/>
  <c r="AC67" i="25"/>
  <c r="AE84" i="25"/>
  <c r="I122" i="25"/>
  <c r="I42" i="25"/>
  <c r="AD130" i="25"/>
  <c r="AE33" i="25"/>
  <c r="AE143" i="25"/>
  <c r="I137" i="25"/>
  <c r="K101" i="25"/>
  <c r="AB109" i="25"/>
  <c r="G40" i="25"/>
  <c r="AD102" i="25"/>
  <c r="J47" i="25"/>
  <c r="J87" i="25"/>
  <c r="K51" i="25"/>
  <c r="G75" i="25"/>
  <c r="G97" i="25"/>
  <c r="AE103" i="25"/>
  <c r="H67" i="25"/>
  <c r="G129" i="25"/>
  <c r="AE15" i="25"/>
  <c r="AC139" i="25"/>
  <c r="AC76" i="25"/>
  <c r="G136" i="25"/>
  <c r="H101" i="25"/>
  <c r="K141" i="25"/>
  <c r="AD68" i="25"/>
  <c r="H144" i="25"/>
  <c r="I106" i="25"/>
  <c r="K102" i="25"/>
  <c r="AE49" i="25"/>
  <c r="AC68" i="25"/>
  <c r="G73" i="25"/>
  <c r="H142" i="25"/>
  <c r="AD43" i="25"/>
  <c r="AC14" i="25"/>
  <c r="AC73" i="25"/>
  <c r="AB38" i="25"/>
  <c r="H91" i="25"/>
  <c r="G112" i="25"/>
  <c r="K123" i="25"/>
  <c r="AC94" i="25"/>
  <c r="H138" i="25"/>
  <c r="AE86" i="25"/>
  <c r="I134" i="25"/>
  <c r="AD99" i="25"/>
  <c r="AD92" i="25"/>
  <c r="K140" i="25"/>
  <c r="J37" i="25"/>
  <c r="AA51" i="25"/>
  <c r="AC37" i="25"/>
  <c r="H55" i="25"/>
  <c r="K37" i="25"/>
  <c r="K142" i="25"/>
  <c r="G15" i="25"/>
  <c r="G103" i="25"/>
  <c r="AA152" i="23"/>
  <c r="AE30" i="25"/>
  <c r="I143" i="25"/>
  <c r="I110" i="25"/>
  <c r="G44" i="25"/>
  <c r="B169" i="25"/>
  <c r="AE75" i="25"/>
  <c r="AD136" i="25"/>
  <c r="H33" i="25"/>
  <c r="AE26" i="25"/>
  <c r="AA120" i="25"/>
  <c r="J81" i="25"/>
  <c r="AE114" i="25"/>
  <c r="K95" i="25"/>
  <c r="AB48" i="25"/>
  <c r="H104" i="25"/>
  <c r="H95" i="25"/>
  <c r="AB41" i="25"/>
  <c r="AD149" i="25"/>
  <c r="AB45" i="25"/>
  <c r="I93" i="25"/>
  <c r="AC125" i="25"/>
  <c r="I128" i="25"/>
  <c r="AA94" i="25"/>
  <c r="AD113" i="25"/>
  <c r="H133" i="25"/>
  <c r="AD133" i="25"/>
  <c r="G83" i="25"/>
  <c r="G43" i="25"/>
  <c r="AE67" i="25"/>
  <c r="I19" i="25"/>
  <c r="AD108" i="25"/>
  <c r="AA66" i="25"/>
  <c r="AE28" i="25"/>
  <c r="I28" i="25"/>
  <c r="K66" i="25"/>
  <c r="J143" i="25"/>
  <c r="I96" i="25"/>
  <c r="AC34" i="25"/>
  <c r="K53" i="25"/>
  <c r="AD96" i="25"/>
  <c r="G67" i="25"/>
  <c r="I95" i="25"/>
  <c r="AA135" i="25"/>
  <c r="H97" i="25"/>
  <c r="AC109" i="25"/>
  <c r="AB16" i="25"/>
  <c r="K55" i="25"/>
  <c r="AC38" i="25"/>
  <c r="AB105" i="25"/>
  <c r="AB30" i="25"/>
  <c r="AB74" i="25"/>
  <c r="I98" i="25"/>
  <c r="H37" i="25"/>
  <c r="H86" i="25"/>
  <c r="K98" i="25"/>
  <c r="G88" i="25"/>
  <c r="AB40" i="25"/>
  <c r="AC132" i="25"/>
  <c r="K145" i="25"/>
  <c r="AA12" i="25"/>
  <c r="K104" i="25"/>
  <c r="G68" i="25"/>
  <c r="H92" i="25"/>
  <c r="AB20" i="25"/>
  <c r="AA85" i="25"/>
  <c r="G33" i="25"/>
  <c r="AD55" i="25"/>
  <c r="AB128" i="25"/>
  <c r="AB42" i="25"/>
  <c r="AD85" i="25"/>
  <c r="AC119" i="25"/>
  <c r="B161" i="23"/>
  <c r="H52" i="25"/>
  <c r="AE34" i="25"/>
  <c r="AC118" i="25"/>
  <c r="AC41" i="25"/>
  <c r="AC46" i="25"/>
  <c r="AD83" i="25"/>
  <c r="AB89" i="25"/>
  <c r="AB43" i="25"/>
  <c r="AE18" i="25"/>
  <c r="G110" i="25"/>
  <c r="H46" i="25"/>
  <c r="G104" i="25"/>
  <c r="I79" i="25"/>
  <c r="AE69" i="25"/>
  <c r="H81" i="25"/>
  <c r="AD137" i="25"/>
  <c r="H49" i="25"/>
  <c r="AA13" i="25"/>
  <c r="G115" i="25"/>
  <c r="G139" i="25"/>
  <c r="AE131" i="25"/>
  <c r="AD51" i="25"/>
  <c r="AB106" i="25"/>
  <c r="J44" i="25"/>
  <c r="AC66" i="25"/>
  <c r="AE85" i="25"/>
  <c r="AC140" i="25"/>
  <c r="AD114" i="25"/>
  <c r="I27" i="25"/>
  <c r="AA28" i="25"/>
  <c r="K127" i="25"/>
  <c r="AD139" i="25"/>
  <c r="J104" i="25"/>
  <c r="H72" i="25"/>
  <c r="AA142" i="25"/>
  <c r="J22" i="25"/>
  <c r="I112" i="25"/>
  <c r="AD127" i="25"/>
  <c r="AE134" i="25"/>
  <c r="J93" i="25"/>
  <c r="I26" i="25"/>
  <c r="K108" i="25"/>
  <c r="AB53" i="25"/>
  <c r="AD42" i="25"/>
  <c r="H127" i="25"/>
  <c r="AE38" i="25"/>
  <c r="AD115" i="25"/>
  <c r="K122" i="25"/>
  <c r="H129" i="25"/>
  <c r="AE16" i="25"/>
  <c r="J18" i="25"/>
  <c r="AA108" i="25"/>
  <c r="K45" i="25"/>
  <c r="AA140" i="25"/>
  <c r="AD147" i="25"/>
  <c r="I113" i="25"/>
  <c r="AB26" i="25"/>
  <c r="B158" i="23"/>
  <c r="AC25" i="25"/>
  <c r="G37" i="25"/>
  <c r="K138" i="25"/>
  <c r="AA130" i="25"/>
  <c r="AA65" i="25"/>
  <c r="G74" i="25"/>
  <c r="H115" i="25"/>
  <c r="AA16" i="25"/>
  <c r="AD76" i="25"/>
  <c r="AE19" i="25"/>
  <c r="AC77" i="25"/>
  <c r="J132" i="25"/>
  <c r="K41" i="25"/>
  <c r="AA49" i="25"/>
  <c r="AA70" i="25"/>
  <c r="AE112" i="25"/>
  <c r="AB96" i="25"/>
  <c r="AD91" i="25"/>
  <c r="J124" i="25"/>
  <c r="K77" i="25"/>
  <c r="K46" i="25"/>
  <c r="AA79" i="25"/>
  <c r="G89" i="25"/>
  <c r="H28" i="25"/>
  <c r="G47" i="25"/>
  <c r="AA46" i="25"/>
  <c r="J19" i="25"/>
  <c r="AE72" i="25"/>
  <c r="J20" i="25"/>
  <c r="K92" i="25"/>
  <c r="H122" i="25"/>
  <c r="AD81" i="25"/>
  <c r="AE12" i="25"/>
  <c r="I48" i="25"/>
  <c r="K88" i="25"/>
  <c r="J110" i="25"/>
  <c r="AC54" i="25"/>
  <c r="J31" i="25"/>
  <c r="J90" i="25"/>
  <c r="AE20" i="25"/>
  <c r="I91" i="25"/>
  <c r="J136" i="25"/>
  <c r="I139" i="25"/>
  <c r="AB36" i="25"/>
  <c r="AD70" i="25"/>
  <c r="G10" i="26"/>
  <c r="I35" i="25"/>
  <c r="K76" i="25"/>
  <c r="I49" i="25"/>
  <c r="K97" i="25"/>
  <c r="AD36" i="25"/>
  <c r="AC44" i="25"/>
  <c r="AB98" i="25"/>
  <c r="AC103" i="25"/>
  <c r="I127" i="25"/>
  <c r="AC85" i="25"/>
  <c r="AE135" i="25"/>
  <c r="AA99" i="25"/>
  <c r="AD94" i="25"/>
  <c r="AC18" i="25"/>
  <c r="AB87" i="25"/>
  <c r="AE100" i="25"/>
  <c r="AB19" i="25"/>
  <c r="I108" i="25"/>
  <c r="AA144" i="25"/>
  <c r="AB75" i="25"/>
  <c r="AD69" i="25"/>
  <c r="H145" i="25"/>
  <c r="AD109" i="25"/>
  <c r="J67" i="25"/>
  <c r="AE133" i="25"/>
  <c r="G141" i="25"/>
  <c r="H102" i="25"/>
  <c r="I51" i="25"/>
  <c r="AE79" i="25"/>
  <c r="AA80" i="25"/>
  <c r="I89" i="25"/>
  <c r="G20" i="25"/>
  <c r="H118" i="25"/>
  <c r="AD88" i="25"/>
  <c r="AB94" i="25"/>
  <c r="H112" i="25"/>
  <c r="AD73" i="25"/>
  <c r="J40" i="25"/>
  <c r="AA143" i="25"/>
  <c r="AC47" i="25"/>
  <c r="I31" i="25"/>
  <c r="K109" i="25"/>
  <c r="AD146" i="25"/>
  <c r="J148" i="26"/>
  <c r="AA148" i="26"/>
  <c r="I148" i="26"/>
  <c r="H126" i="26"/>
  <c r="AB148" i="26"/>
  <c r="AE126" i="26"/>
  <c r="AA126" i="26"/>
  <c r="AD126" i="26"/>
  <c r="Q169" i="25"/>
  <c r="AA168" i="25"/>
  <c r="I126" i="26"/>
  <c r="G123" i="27"/>
  <c r="AA123" i="27"/>
  <c r="Q178" i="27" a="1"/>
  <c r="Q156" i="25" a="1"/>
  <c r="Q155" i="25" a="1"/>
  <c r="Q162" i="25" a="1"/>
  <c r="Q160" i="25" a="1"/>
  <c r="Q163" i="25" a="1"/>
  <c r="Q161" i="25" a="1"/>
  <c r="Q182" i="27" a="1"/>
  <c r="Q169" i="27" a="1"/>
  <c r="Q157" i="25" a="1"/>
  <c r="Q154" i="25" a="1"/>
  <c r="AE114" i="26" l="1"/>
  <c r="K71" i="26"/>
  <c r="J55" i="26"/>
  <c r="AA88" i="26"/>
  <c r="G19" i="26"/>
  <c r="AC133" i="26"/>
  <c r="AD26" i="26"/>
  <c r="AC13" i="26"/>
  <c r="G115" i="26"/>
  <c r="AD119" i="26"/>
  <c r="G149" i="26"/>
  <c r="I87" i="26"/>
  <c r="AB146" i="26"/>
  <c r="AD138" i="26"/>
  <c r="AC36" i="26"/>
  <c r="AA30" i="26"/>
  <c r="K91" i="26"/>
  <c r="J65" i="26"/>
  <c r="AC128" i="26"/>
  <c r="I138" i="26"/>
  <c r="AD141" i="26"/>
  <c r="J105" i="26"/>
  <c r="K94" i="26"/>
  <c r="I99" i="26"/>
  <c r="AA39" i="26"/>
  <c r="K43" i="26"/>
  <c r="J114" i="26"/>
  <c r="AD84" i="26"/>
  <c r="I116" i="26"/>
  <c r="AE54" i="26"/>
  <c r="AA103" i="26"/>
  <c r="AB71" i="26"/>
  <c r="AA83" i="26"/>
  <c r="G122" i="26"/>
  <c r="AA95" i="26"/>
  <c r="AE96" i="26"/>
  <c r="I71" i="26"/>
  <c r="AB100" i="26"/>
  <c r="AD41" i="26"/>
  <c r="J53" i="26"/>
  <c r="I97" i="26"/>
  <c r="AC129" i="26"/>
  <c r="H12" i="26"/>
  <c r="H65" i="26"/>
  <c r="H77" i="26"/>
  <c r="K55" i="26"/>
  <c r="G84" i="26"/>
  <c r="AB66" i="26"/>
  <c r="AA82" i="26"/>
  <c r="G90" i="26"/>
  <c r="G31" i="26"/>
  <c r="AB85" i="26"/>
  <c r="J96" i="26"/>
  <c r="AA128" i="26"/>
  <c r="AA25" i="26"/>
  <c r="G18" i="26"/>
  <c r="J51" i="26"/>
  <c r="J136" i="26"/>
  <c r="H79" i="26"/>
  <c r="K104" i="26"/>
  <c r="K67" i="26"/>
  <c r="J102" i="26"/>
  <c r="AB75" i="26"/>
  <c r="AB22" i="26"/>
  <c r="J106" i="26"/>
  <c r="J75" i="26"/>
  <c r="AD131" i="26"/>
  <c r="AB87" i="26"/>
  <c r="AB129" i="26"/>
  <c r="G105" i="26"/>
  <c r="K80" i="26"/>
  <c r="AE47" i="26"/>
  <c r="J108" i="26"/>
  <c r="I102" i="26"/>
  <c r="G26" i="26"/>
  <c r="AC135" i="26"/>
  <c r="H84" i="26"/>
  <c r="AE15" i="26"/>
  <c r="AC44" i="26"/>
  <c r="AE40" i="26"/>
  <c r="K141" i="26"/>
  <c r="H132" i="26"/>
  <c r="AE102" i="26"/>
  <c r="AB141" i="26"/>
  <c r="AB108" i="26"/>
  <c r="H98" i="26"/>
  <c r="J92" i="26"/>
  <c r="H101" i="26"/>
  <c r="Q184" i="26"/>
  <c r="AA184" i="26" s="1"/>
  <c r="AE75" i="26"/>
  <c r="AD30" i="26"/>
  <c r="AC83" i="26"/>
  <c r="AD135" i="26"/>
  <c r="AC52" i="26"/>
  <c r="I106" i="26"/>
  <c r="J45" i="26"/>
  <c r="AA140" i="26"/>
  <c r="I82" i="26"/>
  <c r="G38" i="26"/>
  <c r="I76" i="26"/>
  <c r="AD28" i="26"/>
  <c r="AB13" i="26"/>
  <c r="AB102" i="26"/>
  <c r="K22" i="26"/>
  <c r="AB111" i="26"/>
  <c r="J25" i="26"/>
  <c r="K83" i="26"/>
  <c r="AE65" i="26"/>
  <c r="AD142" i="26"/>
  <c r="AB20" i="26"/>
  <c r="G68" i="26"/>
  <c r="G45" i="26"/>
  <c r="AD139" i="26"/>
  <c r="I111" i="26"/>
  <c r="AE95" i="26"/>
  <c r="I144" i="26"/>
  <c r="G75" i="26"/>
  <c r="AC105" i="26"/>
  <c r="J98" i="26"/>
  <c r="AC143" i="26"/>
  <c r="H135" i="26"/>
  <c r="H103" i="26"/>
  <c r="AC39" i="26"/>
  <c r="AD22" i="26"/>
  <c r="K112" i="26"/>
  <c r="AE73" i="26"/>
  <c r="I18" i="26"/>
  <c r="AE139" i="26"/>
  <c r="H49" i="26"/>
  <c r="AD146" i="26"/>
  <c r="AA48" i="26"/>
  <c r="AA129" i="26"/>
  <c r="H27" i="26"/>
  <c r="AD128" i="26"/>
  <c r="I16" i="26"/>
  <c r="AB39" i="26"/>
  <c r="H97" i="26"/>
  <c r="AA49" i="26"/>
  <c r="AA13" i="26"/>
  <c r="I68" i="26"/>
  <c r="J19" i="26"/>
  <c r="AC65" i="26"/>
  <c r="H113" i="26"/>
  <c r="K77" i="26"/>
  <c r="K79" i="26"/>
  <c r="AA27" i="26"/>
  <c r="H41" i="26"/>
  <c r="H14" i="26"/>
  <c r="AC70" i="26"/>
  <c r="AB136" i="26"/>
  <c r="AE122" i="26"/>
  <c r="AD99" i="26"/>
  <c r="AC66" i="26"/>
  <c r="H130" i="26"/>
  <c r="K116" i="26"/>
  <c r="AB137" i="26"/>
  <c r="AA124" i="26"/>
  <c r="J16" i="26"/>
  <c r="I45" i="26"/>
  <c r="AD91" i="26"/>
  <c r="AC12" i="26"/>
  <c r="I146" i="26"/>
  <c r="AA76" i="26"/>
  <c r="AB128" i="26"/>
  <c r="AA28" i="26"/>
  <c r="AE143" i="26"/>
  <c r="AD145" i="26"/>
  <c r="G65" i="26"/>
  <c r="AE72" i="26"/>
  <c r="J103" i="26"/>
  <c r="AD90" i="26"/>
  <c r="AA117" i="26"/>
  <c r="AC130" i="26"/>
  <c r="AB110" i="26"/>
  <c r="AD149" i="26"/>
  <c r="AA130" i="26"/>
  <c r="AB43" i="26"/>
  <c r="AB119" i="26"/>
  <c r="AA146" i="26"/>
  <c r="I104" i="26"/>
  <c r="AB147" i="26"/>
  <c r="H116" i="26"/>
  <c r="AD115" i="26"/>
  <c r="J140" i="26"/>
  <c r="I53" i="26"/>
  <c r="J100" i="26"/>
  <c r="K146" i="26"/>
  <c r="G120" i="26"/>
  <c r="G89" i="26"/>
  <c r="AC147" i="26"/>
  <c r="K149" i="26"/>
  <c r="AB80" i="26"/>
  <c r="AB42" i="26"/>
  <c r="I142" i="26"/>
  <c r="AB144" i="26"/>
  <c r="K89" i="26"/>
  <c r="AC30" i="26"/>
  <c r="AB40" i="26"/>
  <c r="K76" i="26"/>
  <c r="I110" i="26"/>
  <c r="AE29" i="26"/>
  <c r="AB82" i="26"/>
  <c r="AB76" i="26"/>
  <c r="I91" i="26"/>
  <c r="AA73" i="26"/>
  <c r="AE90" i="26"/>
  <c r="G80" i="26"/>
  <c r="AD80" i="26"/>
  <c r="G74" i="26"/>
  <c r="AE41" i="26"/>
  <c r="K140" i="26"/>
  <c r="AE93" i="26"/>
  <c r="AD40" i="26"/>
  <c r="G113" i="26"/>
  <c r="AE32" i="26"/>
  <c r="H117" i="26"/>
  <c r="AA51" i="26"/>
  <c r="J15" i="26"/>
  <c r="AA136" i="26"/>
  <c r="I96" i="26"/>
  <c r="AB143" i="26"/>
  <c r="AC88" i="26"/>
  <c r="AA104" i="26"/>
  <c r="G147" i="26"/>
  <c r="H47" i="26"/>
  <c r="AB90" i="26"/>
  <c r="AA54" i="26"/>
  <c r="J37" i="26"/>
  <c r="AA94" i="26"/>
  <c r="AE129" i="26"/>
  <c r="G125" i="26"/>
  <c r="I115" i="26"/>
  <c r="AA16" i="26"/>
  <c r="K88" i="26"/>
  <c r="G131" i="26"/>
  <c r="AD71" i="26"/>
  <c r="AC141" i="26"/>
  <c r="AA55" i="26"/>
  <c r="AC73" i="26"/>
  <c r="AA36" i="26"/>
  <c r="AE134" i="26"/>
  <c r="AE12" i="26"/>
  <c r="AC22" i="26"/>
  <c r="J32" i="26"/>
  <c r="AD48" i="26"/>
  <c r="J66" i="26"/>
  <c r="K26" i="26"/>
  <c r="J76" i="26"/>
  <c r="I81" i="26"/>
  <c r="AB51" i="26"/>
  <c r="H31" i="26"/>
  <c r="AE113" i="26"/>
  <c r="AA40" i="26"/>
  <c r="AA72" i="26"/>
  <c r="G77" i="26"/>
  <c r="H112" i="26"/>
  <c r="J94" i="26"/>
  <c r="AB134" i="26"/>
  <c r="I38" i="26"/>
  <c r="J44" i="26"/>
  <c r="K145" i="26"/>
  <c r="I34" i="26"/>
  <c r="H74" i="26"/>
  <c r="H33" i="26"/>
  <c r="AA145" i="26"/>
  <c r="AB99" i="26"/>
  <c r="AD147" i="26"/>
  <c r="AB46" i="26"/>
  <c r="AE37" i="26"/>
  <c r="AC15" i="26"/>
  <c r="K70" i="26"/>
  <c r="AE101" i="26"/>
  <c r="G143" i="26"/>
  <c r="AC41" i="26"/>
  <c r="AC98" i="26"/>
  <c r="AE135" i="26"/>
  <c r="J93" i="26"/>
  <c r="I122" i="26"/>
  <c r="G98" i="26"/>
  <c r="AB122" i="26"/>
  <c r="K128" i="26"/>
  <c r="AA187" i="26"/>
  <c r="AA79" i="26"/>
  <c r="AE13" i="26"/>
  <c r="AD89" i="26"/>
  <c r="J123" i="26"/>
  <c r="K115" i="26"/>
  <c r="I49" i="26"/>
  <c r="AC27" i="26"/>
  <c r="G32" i="26"/>
  <c r="AE68" i="26"/>
  <c r="AD113" i="26"/>
  <c r="AA34" i="26"/>
  <c r="AC40" i="26"/>
  <c r="K124" i="26"/>
  <c r="K16" i="26"/>
  <c r="AE133" i="26"/>
  <c r="I137" i="26"/>
  <c r="AC145" i="26"/>
  <c r="I124" i="26"/>
  <c r="AE18" i="26"/>
  <c r="K66" i="26"/>
  <c r="I94" i="26"/>
  <c r="J82" i="26"/>
  <c r="AB15" i="26"/>
  <c r="AE100" i="26"/>
  <c r="AC33" i="26"/>
  <c r="I25" i="26"/>
  <c r="AB45" i="26"/>
  <c r="H105" i="26"/>
  <c r="AE81" i="26"/>
  <c r="AE147" i="26"/>
  <c r="AB38" i="26"/>
  <c r="K45" i="26"/>
  <c r="I32" i="26"/>
  <c r="AA114" i="26"/>
  <c r="AB34" i="26"/>
  <c r="G15" i="26"/>
  <c r="AE20" i="26"/>
  <c r="G127" i="26"/>
  <c r="K44" i="26"/>
  <c r="G100" i="26"/>
  <c r="AA81" i="26"/>
  <c r="J13" i="26"/>
  <c r="AC14" i="26"/>
  <c r="AB127" i="26"/>
  <c r="H54" i="26"/>
  <c r="G93" i="26"/>
  <c r="I74" i="26"/>
  <c r="K27" i="26"/>
  <c r="I103" i="26"/>
  <c r="J33" i="26"/>
  <c r="I77" i="26"/>
  <c r="AE53" i="26"/>
  <c r="I89" i="26"/>
  <c r="J77" i="26"/>
  <c r="AD144" i="26"/>
  <c r="AD125" i="26"/>
  <c r="AD34" i="26"/>
  <c r="AA142" i="26"/>
  <c r="H26" i="26"/>
  <c r="AA91" i="26"/>
  <c r="AD52" i="26"/>
  <c r="AB133" i="26"/>
  <c r="AA110" i="26"/>
  <c r="G141" i="26"/>
  <c r="I112" i="26"/>
  <c r="AC100" i="26"/>
  <c r="AA102" i="26"/>
  <c r="I123" i="26"/>
  <c r="AD137" i="26"/>
  <c r="K84" i="26"/>
  <c r="J42" i="26"/>
  <c r="AD133" i="26"/>
  <c r="AB48" i="26"/>
  <c r="AA135" i="26"/>
  <c r="I136" i="26"/>
  <c r="AE106" i="26"/>
  <c r="J70" i="26"/>
  <c r="AD73" i="26"/>
  <c r="AD130" i="26"/>
  <c r="AE38" i="26"/>
  <c r="AE111" i="26"/>
  <c r="H138" i="26"/>
  <c r="K36" i="26"/>
  <c r="K51" i="26"/>
  <c r="AC69" i="26"/>
  <c r="AC119" i="26"/>
  <c r="AE103" i="26"/>
  <c r="AE110" i="26"/>
  <c r="G97" i="26"/>
  <c r="AC92" i="26"/>
  <c r="AA33" i="26"/>
  <c r="AD31" i="26"/>
  <c r="I47" i="26"/>
  <c r="I46" i="26"/>
  <c r="AB95" i="26"/>
  <c r="J20" i="26"/>
  <c r="AB70" i="26"/>
  <c r="H96" i="26"/>
  <c r="G133" i="26"/>
  <c r="AE138" i="26"/>
  <c r="K123" i="26"/>
  <c r="AD86" i="26"/>
  <c r="G67" i="26"/>
  <c r="I134" i="26"/>
  <c r="AB67" i="26"/>
  <c r="G53" i="26"/>
  <c r="AE92" i="26"/>
  <c r="AA99" i="26"/>
  <c r="AA112" i="26"/>
  <c r="AD116" i="26"/>
  <c r="H92" i="26"/>
  <c r="G46" i="26"/>
  <c r="AA41" i="26"/>
  <c r="H37" i="26"/>
  <c r="I149" i="26"/>
  <c r="AA137" i="26"/>
  <c r="AE131" i="26"/>
  <c r="AD111" i="26"/>
  <c r="AC127" i="26"/>
  <c r="H123" i="26"/>
  <c r="J46" i="26"/>
  <c r="AC85" i="26"/>
  <c r="AB120" i="26"/>
  <c r="AA139" i="26"/>
  <c r="H124" i="26"/>
  <c r="I19" i="26"/>
  <c r="K98" i="26"/>
  <c r="AC51" i="26"/>
  <c r="J120" i="26"/>
  <c r="J39" i="26"/>
  <c r="G70" i="26"/>
  <c r="H89" i="26"/>
  <c r="AD27" i="26"/>
  <c r="K87" i="26"/>
  <c r="G14" i="26"/>
  <c r="AD67" i="26"/>
  <c r="K127" i="26"/>
  <c r="AE33" i="26"/>
  <c r="J122" i="26"/>
  <c r="AA29" i="26"/>
  <c r="AC80" i="26"/>
  <c r="Q169" i="27"/>
  <c r="B171" i="27" s="1"/>
  <c r="Q154" i="25"/>
  <c r="AA154" i="25" s="1"/>
  <c r="Q161" i="25"/>
  <c r="B161" i="25" s="1"/>
  <c r="Q178" i="27"/>
  <c r="B178" i="27" s="1"/>
  <c r="Q160" i="25"/>
  <c r="Q156" i="25"/>
  <c r="AA156" i="25" s="1"/>
  <c r="Q157" i="25"/>
  <c r="AA157" i="25" s="1"/>
  <c r="Q162" i="25"/>
  <c r="B162" i="25" s="1"/>
  <c r="Q163" i="25"/>
  <c r="AA163" i="25" s="1"/>
  <c r="Q182" i="27"/>
  <c r="AA182" i="27" s="1"/>
  <c r="Q155" i="25"/>
  <c r="B155" i="25" s="1"/>
  <c r="B168" i="26"/>
  <c r="I90" i="26"/>
  <c r="H149" i="26"/>
  <c r="AB114" i="26"/>
  <c r="K46" i="26"/>
  <c r="H53" i="26"/>
  <c r="I132" i="26"/>
  <c r="K99" i="26"/>
  <c r="AD29" i="26"/>
  <c r="K14" i="26"/>
  <c r="Q168" i="26"/>
  <c r="AA168" i="26" s="1"/>
  <c r="G101" i="26"/>
  <c r="AB131" i="26"/>
  <c r="J74" i="26"/>
  <c r="AA108" i="26"/>
  <c r="AE48" i="26"/>
  <c r="AC72" i="26"/>
  <c r="AB125" i="26"/>
  <c r="AB16" i="26"/>
  <c r="AB83" i="26"/>
  <c r="H139" i="26"/>
  <c r="K31" i="26"/>
  <c r="J117" i="26"/>
  <c r="K34" i="26"/>
  <c r="AC37" i="26"/>
  <c r="AE82" i="26"/>
  <c r="AA37" i="26"/>
  <c r="AD104" i="26"/>
  <c r="AC20" i="26"/>
  <c r="AA85" i="26"/>
  <c r="AC31" i="26"/>
  <c r="K117" i="26"/>
  <c r="AA69" i="26"/>
  <c r="I79" i="26"/>
  <c r="I125" i="26"/>
  <c r="G92" i="26"/>
  <c r="K144" i="26"/>
  <c r="AE119" i="26"/>
  <c r="K120" i="26"/>
  <c r="I117" i="26"/>
  <c r="AD88" i="26"/>
  <c r="H28" i="26"/>
  <c r="AB72" i="26"/>
  <c r="AA47" i="26"/>
  <c r="G42" i="26"/>
  <c r="AD143" i="26"/>
  <c r="AD110" i="26"/>
  <c r="J47" i="26"/>
  <c r="H86" i="26"/>
  <c r="G111" i="26"/>
  <c r="AA152" i="24"/>
  <c r="B159" i="24"/>
  <c r="B177" i="26"/>
  <c r="AE74" i="26"/>
  <c r="AD129" i="26"/>
  <c r="AB19" i="26"/>
  <c r="AA121" i="26"/>
  <c r="AB30" i="26"/>
  <c r="G66" i="26"/>
  <c r="H32" i="26"/>
  <c r="K19" i="26"/>
  <c r="H88" i="26"/>
  <c r="AA43" i="26"/>
  <c r="J14" i="26"/>
  <c r="AA96" i="26"/>
  <c r="AC67" i="26"/>
  <c r="AE52" i="26"/>
  <c r="K69" i="26"/>
  <c r="I28" i="26"/>
  <c r="AA138" i="26"/>
  <c r="AC84" i="26"/>
  <c r="AB73" i="26"/>
  <c r="H106" i="26"/>
  <c r="AA144" i="26"/>
  <c r="AD87" i="26"/>
  <c r="K42" i="26"/>
  <c r="AB93" i="26"/>
  <c r="H25" i="26"/>
  <c r="AD79" i="26"/>
  <c r="K132" i="26"/>
  <c r="I75" i="26"/>
  <c r="AD101" i="26"/>
  <c r="AA132" i="26"/>
  <c r="J12" i="26"/>
  <c r="B158" i="24"/>
  <c r="AA154" i="24"/>
  <c r="AE97" i="26"/>
  <c r="H81" i="26"/>
  <c r="K85" i="26"/>
  <c r="J85" i="26"/>
  <c r="AA119" i="26"/>
  <c r="AB104" i="26"/>
  <c r="AA20" i="26"/>
  <c r="J95" i="26"/>
  <c r="AE137" i="26"/>
  <c r="AA116" i="26"/>
  <c r="G86" i="26"/>
  <c r="B169" i="26"/>
  <c r="K49" i="26"/>
  <c r="K28" i="26"/>
  <c r="AD38" i="26"/>
  <c r="G22" i="26"/>
  <c r="AD36" i="26"/>
  <c r="AC95" i="26"/>
  <c r="K86" i="26"/>
  <c r="J97" i="26"/>
  <c r="AB36" i="26"/>
  <c r="J54" i="26"/>
  <c r="AA87" i="26"/>
  <c r="AD124" i="26"/>
  <c r="AA134" i="26"/>
  <c r="AB29" i="26"/>
  <c r="H94" i="26"/>
  <c r="AC101" i="26"/>
  <c r="I54" i="26"/>
  <c r="AB18" i="26"/>
  <c r="J68" i="26"/>
  <c r="I114" i="26"/>
  <c r="AC93" i="26"/>
  <c r="I108" i="26"/>
  <c r="AD132" i="26"/>
  <c r="B155" i="24"/>
  <c r="B160" i="24"/>
  <c r="AA161" i="24"/>
  <c r="B181" i="26"/>
  <c r="AA153" i="24"/>
  <c r="H69" i="26"/>
  <c r="AA12" i="26"/>
  <c r="J81" i="26"/>
  <c r="AB145" i="26"/>
  <c r="AB91" i="26"/>
  <c r="H142" i="26"/>
  <c r="J18" i="26"/>
  <c r="H115" i="26"/>
  <c r="AA123" i="26"/>
  <c r="I131" i="26"/>
  <c r="AE136" i="26"/>
  <c r="AE108" i="26"/>
  <c r="AC86" i="26"/>
  <c r="I140" i="26"/>
  <c r="I29" i="26"/>
  <c r="AA177" i="26"/>
  <c r="H55" i="26"/>
  <c r="H68" i="26"/>
  <c r="H52" i="26"/>
  <c r="J43" i="26"/>
  <c r="AC42" i="26"/>
  <c r="I26" i="26"/>
  <c r="AE142" i="26"/>
  <c r="AB140" i="26"/>
  <c r="K125" i="26"/>
  <c r="AC55" i="26"/>
  <c r="J83" i="26"/>
  <c r="G106" i="26"/>
  <c r="AD69" i="26"/>
  <c r="K30" i="26"/>
  <c r="AC43" i="26"/>
  <c r="AC120" i="26"/>
  <c r="K105" i="26"/>
  <c r="G44" i="26"/>
  <c r="AD127" i="26"/>
  <c r="I48" i="26"/>
  <c r="AB44" i="26"/>
  <c r="AA52" i="26"/>
  <c r="AE130" i="26"/>
  <c r="AA71" i="26"/>
  <c r="I113" i="26"/>
  <c r="AD72" i="26"/>
  <c r="I139" i="26"/>
  <c r="AA183" i="26"/>
  <c r="AA170" i="28"/>
  <c r="Q170" i="25"/>
  <c r="AA170" i="25" s="1"/>
  <c r="AA169" i="25"/>
  <c r="Q157" i="26" a="1"/>
  <c r="Q155" i="26" a="1"/>
  <c r="Q154" i="26" a="1"/>
  <c r="Q162" i="26" a="1"/>
  <c r="Q163" i="26" a="1"/>
  <c r="Q161" i="26" a="1"/>
  <c r="Q156" i="26" a="1"/>
  <c r="Q179" i="28" a="1"/>
  <c r="Q183" i="28" a="1"/>
  <c r="Q160" i="26" a="1"/>
  <c r="B163" i="25" l="1"/>
  <c r="AA169" i="27"/>
  <c r="B170" i="27"/>
  <c r="Q170" i="27"/>
  <c r="AA170" i="27" s="1"/>
  <c r="B182" i="27"/>
  <c r="Q160" i="26"/>
  <c r="AA160" i="26" s="1"/>
  <c r="Q161" i="26"/>
  <c r="AA161" i="26" s="1"/>
  <c r="Q154" i="26"/>
  <c r="B154" i="26" s="1"/>
  <c r="Q156" i="26"/>
  <c r="Q162" i="26"/>
  <c r="B162" i="26" s="1"/>
  <c r="Q157" i="26"/>
  <c r="AA157" i="26" s="1"/>
  <c r="Q179" i="28"/>
  <c r="Q155" i="26"/>
  <c r="Q183" i="28"/>
  <c r="Q163" i="26"/>
  <c r="B163" i="26" s="1"/>
  <c r="AA161" i="25"/>
  <c r="B154" i="25"/>
  <c r="B156" i="25"/>
  <c r="AA162" i="25"/>
  <c r="B157" i="25"/>
  <c r="AA178" i="27"/>
  <c r="AA160" i="25"/>
  <c r="B160" i="25"/>
  <c r="Q169" i="26"/>
  <c r="AA169" i="26" s="1"/>
  <c r="AA155" i="25"/>
  <c r="B175" i="28"/>
  <c r="B176" i="28"/>
  <c r="Q171" i="28"/>
  <c r="AA171" i="28" s="1"/>
  <c r="B171" i="28"/>
  <c r="AA166" i="29"/>
  <c r="B172" i="28"/>
  <c r="Q158" i="27" a="1"/>
  <c r="Q157" i="27" a="1"/>
  <c r="Q175" i="29" a="1"/>
  <c r="Q179" i="29" a="1"/>
  <c r="Q165" i="27" a="1"/>
  <c r="Q159" i="27" a="1"/>
  <c r="AA183" i="28" l="1"/>
  <c r="AA163" i="26"/>
  <c r="B160" i="26"/>
  <c r="Q170" i="26"/>
  <c r="AA170" i="26" s="1"/>
  <c r="Q171" i="27"/>
  <c r="Q172" i="27" s="1"/>
  <c r="AA172" i="27" s="1"/>
  <c r="Q158" i="27"/>
  <c r="B158" i="27" s="1"/>
  <c r="Q179" i="29"/>
  <c r="Q157" i="27"/>
  <c r="AA157" i="27" s="1"/>
  <c r="Q175" i="29"/>
  <c r="Q159" i="27"/>
  <c r="B156" i="26"/>
  <c r="AA156" i="26"/>
  <c r="AA155" i="26"/>
  <c r="B179" i="28"/>
  <c r="B157" i="26"/>
  <c r="B183" i="28"/>
  <c r="B155" i="26"/>
  <c r="AA162" i="26"/>
  <c r="AA154" i="26"/>
  <c r="B161" i="26"/>
  <c r="AA179" i="28"/>
  <c r="B168" i="29"/>
  <c r="AA173" i="28"/>
  <c r="AA167" i="29"/>
  <c r="B167" i="29"/>
  <c r="Q165" i="27"/>
  <c r="Q159" i="28" a="1"/>
  <c r="Q178" i="31" a="1"/>
  <c r="Q156" i="27" a="1"/>
  <c r="Q160" i="28" a="1"/>
  <c r="Q166" i="28" a="1"/>
  <c r="Q158" i="28" a="1"/>
  <c r="Q174" i="31" a="1"/>
  <c r="Q174" i="31" l="1"/>
  <c r="Q178" i="31"/>
  <c r="B175" i="29"/>
  <c r="AA179" i="29"/>
  <c r="AA171" i="27"/>
  <c r="AA175" i="29"/>
  <c r="AA158" i="27"/>
  <c r="Q158" i="28"/>
  <c r="Q159" i="28"/>
  <c r="Q160" i="28"/>
  <c r="B157" i="27"/>
  <c r="B179" i="29"/>
  <c r="B159" i="27"/>
  <c r="AA159" i="27"/>
  <c r="AA172" i="28"/>
  <c r="AA169" i="29"/>
  <c r="B165" i="27"/>
  <c r="Q166" i="28"/>
  <c r="AA165" i="27"/>
  <c r="Q156" i="27"/>
  <c r="Q157" i="28" a="1"/>
  <c r="Q164" i="27" a="1"/>
  <c r="AA174" i="31" l="1"/>
  <c r="AA178" i="31"/>
  <c r="B174" i="31"/>
  <c r="B178" i="31"/>
  <c r="AA158" i="28"/>
  <c r="B158" i="28"/>
  <c r="B160" i="28"/>
  <c r="B159" i="28"/>
  <c r="AA159" i="28"/>
  <c r="AA160" i="28"/>
  <c r="AA168" i="29"/>
  <c r="Q157" i="28"/>
  <c r="AA156" i="27"/>
  <c r="B156" i="27"/>
  <c r="B166" i="28"/>
  <c r="AA166" i="28"/>
  <c r="Q164" i="27"/>
  <c r="Q173" i="33" a="1"/>
  <c r="Q165" i="28" a="1"/>
  <c r="Q155" i="31" a="1"/>
  <c r="Q188" i="27" a="1"/>
  <c r="Q154" i="31" a="1"/>
  <c r="Q161" i="31" a="1"/>
  <c r="Q153" i="31" a="1"/>
  <c r="Q177" i="33" a="1"/>
  <c r="Q177" i="33" l="1"/>
  <c r="AA177" i="33" s="1"/>
  <c r="Q173" i="33"/>
  <c r="AA173" i="33" s="1"/>
  <c r="Q161" i="31"/>
  <c r="S161" i="31" s="1"/>
  <c r="Q153" i="31"/>
  <c r="Q154" i="31"/>
  <c r="Q155" i="31"/>
  <c r="AA162" i="29"/>
  <c r="B154" i="29"/>
  <c r="B155" i="29"/>
  <c r="B156" i="29"/>
  <c r="AA154" i="29"/>
  <c r="AA156" i="29"/>
  <c r="AA155" i="29"/>
  <c r="B162" i="29"/>
  <c r="AA164" i="27"/>
  <c r="Q165" i="28"/>
  <c r="B164" i="27"/>
  <c r="AA157" i="28"/>
  <c r="B157" i="28"/>
  <c r="Q188" i="27"/>
  <c r="Q189" i="28" a="1"/>
  <c r="Q162" i="27" a="1"/>
  <c r="Q152" i="31" a="1"/>
  <c r="B177" i="33" l="1"/>
  <c r="B173" i="33"/>
  <c r="B161" i="31"/>
  <c r="B153" i="31"/>
  <c r="B155" i="31"/>
  <c r="B154" i="31"/>
  <c r="AA161" i="31"/>
  <c r="AA155" i="31" s="1"/>
  <c r="Q152" i="31"/>
  <c r="AA153" i="29"/>
  <c r="B153" i="29"/>
  <c r="B190" i="27"/>
  <c r="AA188" i="27"/>
  <c r="Q189" i="28"/>
  <c r="AA165" i="28"/>
  <c r="B165" i="28"/>
  <c r="Q162" i="27"/>
  <c r="Q185" i="29" a="1"/>
  <c r="Q160" i="33" a="1"/>
  <c r="Q153" i="33" a="1"/>
  <c r="Q154" i="33" a="1"/>
  <c r="Q160" i="31" a="1"/>
  <c r="Q152" i="33" a="1"/>
  <c r="Q163" i="28" a="1"/>
  <c r="Q163" i="27" a="1"/>
  <c r="Q153" i="33" l="1"/>
  <c r="B153" i="33" s="1"/>
  <c r="Q152" i="33"/>
  <c r="B152" i="33" s="1"/>
  <c r="Q154" i="33"/>
  <c r="B154" i="33" s="1"/>
  <c r="Q160" i="33"/>
  <c r="AA160" i="33" s="1"/>
  <c r="AA154" i="33" s="1"/>
  <c r="B152" i="31"/>
  <c r="Q160" i="31"/>
  <c r="S160" i="31" s="1"/>
  <c r="B161" i="29"/>
  <c r="Q185" i="29"/>
  <c r="B191" i="28"/>
  <c r="AA161" i="29"/>
  <c r="AA162" i="27"/>
  <c r="AA189" i="28"/>
  <c r="Q163" i="28"/>
  <c r="B162" i="27"/>
  <c r="Q163" i="27"/>
  <c r="Q164" i="28" a="1"/>
  <c r="Q151" i="33" a="1"/>
  <c r="Q184" i="27" a="1"/>
  <c r="Q184" i="31" a="1"/>
  <c r="B160" i="33" l="1"/>
  <c r="Q151" i="33"/>
  <c r="B160" i="31"/>
  <c r="Q184" i="31"/>
  <c r="AA160" i="31"/>
  <c r="AA154" i="31" s="1"/>
  <c r="AA185" i="29"/>
  <c r="B187" i="29"/>
  <c r="B163" i="27"/>
  <c r="Q164" i="28"/>
  <c r="AA163" i="27"/>
  <c r="AA163" i="28"/>
  <c r="B163" i="28"/>
  <c r="Q184" i="27"/>
  <c r="Q185" i="28" a="1"/>
  <c r="Q158" i="31" a="1"/>
  <c r="S150" i="27" a="1"/>
  <c r="Q159" i="33" a="1"/>
  <c r="B151" i="33" l="1"/>
  <c r="Q159" i="33"/>
  <c r="AA159" i="33" s="1"/>
  <c r="AA153" i="33" s="1"/>
  <c r="B186" i="31"/>
  <c r="Q158" i="31"/>
  <c r="S158" i="31" s="1"/>
  <c r="B159" i="29"/>
  <c r="AA184" i="31"/>
  <c r="AA159" i="29"/>
  <c r="AA184" i="27"/>
  <c r="Q185" i="28"/>
  <c r="B164" i="28"/>
  <c r="AA164" i="28"/>
  <c r="S150" i="27"/>
  <c r="B185" i="27"/>
  <c r="Q185" i="27"/>
  <c r="AA185" i="27" s="1"/>
  <c r="Q181" i="29" a="1"/>
  <c r="Q79" i="27" a="1"/>
  <c r="Q159" i="31" a="1"/>
  <c r="S151" i="28" a="1"/>
  <c r="Q183" i="33" a="1"/>
  <c r="B159" i="33" l="1"/>
  <c r="Q183" i="33"/>
  <c r="B185" i="33" s="1"/>
  <c r="B158" i="31"/>
  <c r="Q159" i="31"/>
  <c r="S159" i="31" s="1"/>
  <c r="AA158" i="31"/>
  <c r="AA152" i="31" s="1"/>
  <c r="B160" i="29"/>
  <c r="AA160" i="29"/>
  <c r="Q181" i="29"/>
  <c r="AC150" i="27"/>
  <c r="S151" i="28"/>
  <c r="I150" i="27"/>
  <c r="B186" i="28"/>
  <c r="AA185" i="28"/>
  <c r="Q186" i="28"/>
  <c r="AA186" i="28" s="1"/>
  <c r="Q79" i="27"/>
  <c r="Q180" i="31" a="1"/>
  <c r="R108" i="27" a="1"/>
  <c r="Q157" i="33" a="1"/>
  <c r="Q79" i="28" a="1"/>
  <c r="S147" i="29" a="1"/>
  <c r="AA183" i="33" l="1"/>
  <c r="Q157" i="33"/>
  <c r="AA157" i="33" s="1"/>
  <c r="AA151" i="33" s="1"/>
  <c r="B159" i="31"/>
  <c r="Q180" i="31"/>
  <c r="AA159" i="31"/>
  <c r="AA153" i="31" s="1"/>
  <c r="Q182" i="29"/>
  <c r="AA182" i="29" s="1"/>
  <c r="B182" i="29"/>
  <c r="AA181" i="29"/>
  <c r="S147" i="29"/>
  <c r="G79" i="27"/>
  <c r="Q79" i="28"/>
  <c r="AA79" i="27"/>
  <c r="AC151" i="28"/>
  <c r="I151" i="28"/>
  <c r="R108" i="27"/>
  <c r="R109" i="28" a="1"/>
  <c r="Q158" i="33" a="1"/>
  <c r="S145" i="31" a="1"/>
  <c r="Q74" i="29" a="1"/>
  <c r="S101" i="27" a="1"/>
  <c r="B157" i="33" l="1"/>
  <c r="Q158" i="33"/>
  <c r="AA158" i="33" s="1"/>
  <c r="AA152" i="33" s="1"/>
  <c r="AA180" i="31"/>
  <c r="Q181" i="31"/>
  <c r="AA181" i="31" s="1"/>
  <c r="B181" i="31"/>
  <c r="S145" i="31"/>
  <c r="AC147" i="29"/>
  <c r="I147" i="29"/>
  <c r="Q74" i="29"/>
  <c r="AB108" i="27"/>
  <c r="R109" i="28"/>
  <c r="H108" i="27"/>
  <c r="G79" i="28"/>
  <c r="AA79" i="28"/>
  <c r="S101" i="27"/>
  <c r="Q179" i="33" a="1"/>
  <c r="R104" i="29" a="1"/>
  <c r="S102" i="28" a="1"/>
  <c r="Q71" i="27" a="1"/>
  <c r="B158" i="33" l="1"/>
  <c r="Q179" i="33"/>
  <c r="B180" i="33" s="1"/>
  <c r="AC145" i="31"/>
  <c r="I145" i="31"/>
  <c r="AA74" i="29"/>
  <c r="G74" i="29"/>
  <c r="R104" i="29"/>
  <c r="AC101" i="27"/>
  <c r="S102" i="28"/>
  <c r="I101" i="27"/>
  <c r="AB109" i="28"/>
  <c r="H109" i="28"/>
  <c r="Q71" i="27"/>
  <c r="AA71" i="27" s="1"/>
  <c r="S145" i="33" a="1"/>
  <c r="R109" i="31" a="1"/>
  <c r="Q68" i="27" a="1"/>
  <c r="AA179" i="33" l="1"/>
  <c r="Q180" i="33"/>
  <c r="AA180" i="33" s="1"/>
  <c r="S145" i="33"/>
  <c r="R109" i="31"/>
  <c r="H104" i="29"/>
  <c r="AB104" i="29"/>
  <c r="G71" i="27"/>
  <c r="I102" i="28"/>
  <c r="AC102" i="28"/>
  <c r="Q68" i="27"/>
  <c r="Q71" i="28" a="1"/>
  <c r="U147" i="27" a="1"/>
  <c r="AC145" i="33" l="1"/>
  <c r="I145" i="33"/>
  <c r="H109" i="31"/>
  <c r="AB109" i="31"/>
  <c r="AA68" i="27"/>
  <c r="Q71" i="28"/>
  <c r="G68" i="27"/>
  <c r="U147" i="27"/>
  <c r="S133" i="27" a="1"/>
  <c r="R109" i="33" a="1"/>
  <c r="Q66" i="29" a="1"/>
  <c r="U148" i="28" a="1"/>
  <c r="R109" i="33" l="1"/>
  <c r="Q66" i="29"/>
  <c r="G66" i="29" s="1"/>
  <c r="K147" i="27"/>
  <c r="U148" i="28"/>
  <c r="AE147" i="27"/>
  <c r="AA71" i="28"/>
  <c r="G71" i="28"/>
  <c r="S133" i="27"/>
  <c r="Q65" i="31" a="1"/>
  <c r="U143" i="29" a="1"/>
  <c r="S134" i="28" a="1"/>
  <c r="T103" i="27" a="1"/>
  <c r="H109" i="33" l="1"/>
  <c r="AB109" i="33"/>
  <c r="Q65" i="31"/>
  <c r="AA66" i="29"/>
  <c r="U143" i="29"/>
  <c r="I133" i="27"/>
  <c r="S134" i="28"/>
  <c r="AC133" i="27"/>
  <c r="K148" i="28"/>
  <c r="AE148" i="28"/>
  <c r="T103" i="27"/>
  <c r="S128" i="29" a="1"/>
  <c r="T104" i="28" a="1"/>
  <c r="U141" i="31" a="1"/>
  <c r="R125" i="27" a="1"/>
  <c r="U142" i="31" a="1"/>
  <c r="U142" i="31" l="1"/>
  <c r="AA65" i="31"/>
  <c r="G65" i="31"/>
  <c r="U141" i="31"/>
  <c r="K143" i="29"/>
  <c r="AE143" i="29"/>
  <c r="S128" i="29"/>
  <c r="J103" i="27"/>
  <c r="T104" i="28"/>
  <c r="AD103" i="27"/>
  <c r="AC134" i="28"/>
  <c r="I134" i="28"/>
  <c r="R125" i="27"/>
  <c r="U142" i="33" a="1"/>
  <c r="S127" i="31" a="1"/>
  <c r="T98" i="29" a="1"/>
  <c r="R126" i="28" a="1"/>
  <c r="Q65" i="33" a="1"/>
  <c r="R97" i="27" a="1"/>
  <c r="U142" i="33" l="1"/>
  <c r="AE142" i="31"/>
  <c r="K142" i="31"/>
  <c r="Q65" i="33"/>
  <c r="K141" i="31"/>
  <c r="AE141" i="31"/>
  <c r="S127" i="31"/>
  <c r="I128" i="29"/>
  <c r="AC128" i="29"/>
  <c r="T98" i="29"/>
  <c r="AB125" i="27"/>
  <c r="R126" i="28"/>
  <c r="H125" i="27"/>
  <c r="J104" i="28"/>
  <c r="AD104" i="28"/>
  <c r="R97" i="27"/>
  <c r="Q61" i="36" a="1"/>
  <c r="R60" i="27" a="1"/>
  <c r="R97" i="28" a="1"/>
  <c r="R120" i="29" a="1"/>
  <c r="U141" i="33" a="1"/>
  <c r="T96" i="31" a="1"/>
  <c r="Q61" i="36" l="1"/>
  <c r="G61" i="36" s="1"/>
  <c r="AE142" i="33"/>
  <c r="K142" i="33"/>
  <c r="AA65" i="33"/>
  <c r="G65" i="33"/>
  <c r="U141" i="33"/>
  <c r="AC127" i="31"/>
  <c r="I127" i="31"/>
  <c r="T96" i="31"/>
  <c r="J98" i="29"/>
  <c r="AD98" i="29"/>
  <c r="R120" i="29"/>
  <c r="AB97" i="27"/>
  <c r="R97" i="28"/>
  <c r="H97" i="27"/>
  <c r="AB126" i="28"/>
  <c r="H126" i="28"/>
  <c r="R60" i="27"/>
  <c r="R92" i="29" a="1"/>
  <c r="R61" i="28" a="1"/>
  <c r="Q144" i="27" a="1"/>
  <c r="S127" i="33" a="1"/>
  <c r="R115" i="31" a="1"/>
  <c r="U142" i="36" a="1"/>
  <c r="AA61" i="36" l="1"/>
  <c r="U142" i="36"/>
  <c r="AE141" i="33"/>
  <c r="K141" i="33"/>
  <c r="S127" i="33"/>
  <c r="J96" i="31"/>
  <c r="AD96" i="31"/>
  <c r="R115" i="31"/>
  <c r="H120" i="29"/>
  <c r="AB120" i="29"/>
  <c r="R92" i="29"/>
  <c r="AB60" i="27"/>
  <c r="R61" i="28"/>
  <c r="H60" i="27"/>
  <c r="AB97" i="28"/>
  <c r="H97" i="28"/>
  <c r="Q144" i="27"/>
  <c r="R127" i="27" a="1"/>
  <c r="R90" i="31" a="1"/>
  <c r="Q145" i="28" a="1"/>
  <c r="R56" i="29" a="1"/>
  <c r="T96" i="33" a="1"/>
  <c r="K142" i="36" l="1"/>
  <c r="AE142" i="36"/>
  <c r="I127" i="33"/>
  <c r="AC127" i="33"/>
  <c r="T96" i="33"/>
  <c r="AB115" i="31"/>
  <c r="H115" i="31"/>
  <c r="R90" i="31"/>
  <c r="AB92" i="29"/>
  <c r="H92" i="29"/>
  <c r="R56" i="29"/>
  <c r="G144" i="27"/>
  <c r="Q145" i="28"/>
  <c r="AA144" i="27"/>
  <c r="H61" i="28"/>
  <c r="AB61" i="28"/>
  <c r="R127" i="27"/>
  <c r="Q140" i="29" a="1"/>
  <c r="R115" i="33" a="1"/>
  <c r="R128" i="28" a="1"/>
  <c r="T89" i="27" a="1"/>
  <c r="R55" i="31" a="1"/>
  <c r="AD96" i="33" l="1"/>
  <c r="J96" i="33"/>
  <c r="R115" i="33"/>
  <c r="H90" i="31"/>
  <c r="AB90" i="31"/>
  <c r="R55" i="31"/>
  <c r="AB56" i="29"/>
  <c r="H56" i="29"/>
  <c r="Q140" i="29"/>
  <c r="AB127" i="27"/>
  <c r="R128" i="28"/>
  <c r="H127" i="27"/>
  <c r="G145" i="28"/>
  <c r="AA145" i="28"/>
  <c r="T89" i="27"/>
  <c r="Q138" i="31" a="1"/>
  <c r="S89" i="27" a="1"/>
  <c r="R122" i="29" a="1"/>
  <c r="R90" i="33" a="1"/>
  <c r="T89" i="28" a="1"/>
  <c r="H115" i="33" l="1"/>
  <c r="AB115" i="33"/>
  <c r="R90" i="33"/>
  <c r="AB55" i="31"/>
  <c r="H55" i="31"/>
  <c r="Q138" i="31"/>
  <c r="G140" i="29"/>
  <c r="AA140" i="29"/>
  <c r="R122" i="29"/>
  <c r="AD89" i="27"/>
  <c r="T89" i="28"/>
  <c r="J89" i="27"/>
  <c r="AB128" i="28"/>
  <c r="H128" i="28"/>
  <c r="S89" i="27"/>
  <c r="U48" i="27" a="1"/>
  <c r="T84" i="29" a="1"/>
  <c r="R55" i="33" a="1"/>
  <c r="R120" i="31" a="1"/>
  <c r="S89" i="28" a="1"/>
  <c r="H90" i="33" l="1"/>
  <c r="AB90" i="33"/>
  <c r="R55" i="33"/>
  <c r="AA138" i="31"/>
  <c r="G138" i="31"/>
  <c r="R120" i="31"/>
  <c r="H122" i="29"/>
  <c r="AB122" i="29"/>
  <c r="T84" i="29"/>
  <c r="AC89" i="27"/>
  <c r="S89" i="28"/>
  <c r="I89" i="27"/>
  <c r="AD89" i="28"/>
  <c r="J89" i="28"/>
  <c r="U48" i="27"/>
  <c r="U49" i="28" a="1"/>
  <c r="S84" i="29" a="1"/>
  <c r="U108" i="27" a="1"/>
  <c r="T82" i="31" a="1"/>
  <c r="Q138" i="33" a="1"/>
  <c r="H55" i="33" l="1"/>
  <c r="AB55" i="33"/>
  <c r="Q138" i="33"/>
  <c r="H120" i="31"/>
  <c r="AB120" i="31"/>
  <c r="T82" i="31"/>
  <c r="J84" i="29"/>
  <c r="AD84" i="29"/>
  <c r="S84" i="29"/>
  <c r="K48" i="27"/>
  <c r="U49" i="28"/>
  <c r="AE48" i="27"/>
  <c r="AC89" i="28"/>
  <c r="I89" i="28"/>
  <c r="U108" i="27"/>
  <c r="S82" i="31" a="1"/>
  <c r="U109" i="28" a="1"/>
  <c r="T80" i="27" a="1"/>
  <c r="R120" i="33" a="1"/>
  <c r="U44" i="29" a="1"/>
  <c r="G138" i="33" l="1"/>
  <c r="AA138" i="33"/>
  <c r="R120" i="33"/>
  <c r="J82" i="31"/>
  <c r="AD82" i="31"/>
  <c r="S82" i="31"/>
  <c r="I84" i="29"/>
  <c r="AC84" i="29"/>
  <c r="U44" i="29"/>
  <c r="AE108" i="27"/>
  <c r="U109" i="28"/>
  <c r="K108" i="27"/>
  <c r="AE49" i="28"/>
  <c r="K49" i="28"/>
  <c r="T80" i="27"/>
  <c r="T108" i="27" a="1"/>
  <c r="U104" i="29" a="1"/>
  <c r="T82" i="33" a="1"/>
  <c r="U44" i="31" a="1"/>
  <c r="T80" i="28" a="1"/>
  <c r="AB120" i="33" l="1"/>
  <c r="H120" i="33"/>
  <c r="T82" i="33"/>
  <c r="AC82" i="31"/>
  <c r="I82" i="31"/>
  <c r="U44" i="31"/>
  <c r="K44" i="29"/>
  <c r="AE44" i="29"/>
  <c r="U104" i="29"/>
  <c r="J80" i="27"/>
  <c r="T80" i="28"/>
  <c r="AD80" i="27"/>
  <c r="K109" i="28"/>
  <c r="AE109" i="28"/>
  <c r="T108" i="27"/>
  <c r="T44" i="27" a="1"/>
  <c r="U109" i="31" a="1"/>
  <c r="S82" i="33" a="1"/>
  <c r="T109" i="28" a="1"/>
  <c r="T75" i="29" a="1"/>
  <c r="AD82" i="33" l="1"/>
  <c r="J82" i="33"/>
  <c r="S82" i="33"/>
  <c r="AE44" i="31"/>
  <c r="K44" i="31"/>
  <c r="U109" i="31"/>
  <c r="AE104" i="29"/>
  <c r="K104" i="29"/>
  <c r="T75" i="29"/>
  <c r="AD108" i="27"/>
  <c r="T109" i="28"/>
  <c r="J108" i="27"/>
  <c r="AD80" i="28"/>
  <c r="J80" i="28"/>
  <c r="T44" i="27"/>
  <c r="U44" i="33" a="1"/>
  <c r="T45" i="28" a="1"/>
  <c r="T73" i="31" a="1"/>
  <c r="T104" i="29" a="1"/>
  <c r="S53" i="27" a="1"/>
  <c r="I82" i="33" l="1"/>
  <c r="AC82" i="33"/>
  <c r="U44" i="33"/>
  <c r="K109" i="31"/>
  <c r="AE109" i="31"/>
  <c r="T73" i="31"/>
  <c r="J75" i="29"/>
  <c r="AD75" i="29"/>
  <c r="T104" i="29"/>
  <c r="J44" i="27"/>
  <c r="T45" i="28"/>
  <c r="AD44" i="27"/>
  <c r="J109" i="28"/>
  <c r="AD109" i="28"/>
  <c r="S53" i="27"/>
  <c r="T40" i="29" a="1"/>
  <c r="S54" i="28" a="1"/>
  <c r="U109" i="33" a="1"/>
  <c r="T109" i="31" a="1"/>
  <c r="T46" i="27" a="1"/>
  <c r="AE44" i="33" l="1"/>
  <c r="K44" i="33"/>
  <c r="U109" i="33"/>
  <c r="J73" i="31"/>
  <c r="AD73" i="31"/>
  <c r="T109" i="31"/>
  <c r="J104" i="29"/>
  <c r="AD104" i="29"/>
  <c r="T40" i="29"/>
  <c r="I53" i="27"/>
  <c r="S54" i="28"/>
  <c r="AC53" i="27"/>
  <c r="J45" i="28"/>
  <c r="AD45" i="28"/>
  <c r="T46" i="27"/>
  <c r="T47" i="28" a="1"/>
  <c r="T40" i="31" a="1"/>
  <c r="T73" i="33" a="1"/>
  <c r="U36" i="27" a="1"/>
  <c r="S49" i="29" a="1"/>
  <c r="K109" i="33" l="1"/>
  <c r="AE109" i="33"/>
  <c r="T73" i="33"/>
  <c r="J109" i="31"/>
  <c r="AD109" i="31"/>
  <c r="T40" i="31"/>
  <c r="J40" i="29"/>
  <c r="AD40" i="29"/>
  <c r="S49" i="29"/>
  <c r="J46" i="27"/>
  <c r="T47" i="28"/>
  <c r="AD46" i="27"/>
  <c r="I54" i="28"/>
  <c r="AC54" i="28"/>
  <c r="U36" i="27"/>
  <c r="T109" i="33" a="1"/>
  <c r="S49" i="31" a="1"/>
  <c r="U37" i="28" a="1"/>
  <c r="U19" i="27" a="1"/>
  <c r="T42" i="29" a="1"/>
  <c r="J73" i="33" l="1"/>
  <c r="AD73" i="33"/>
  <c r="T109" i="33"/>
  <c r="AD40" i="31"/>
  <c r="J40" i="31"/>
  <c r="S49" i="31"/>
  <c r="AC49" i="29"/>
  <c r="I49" i="29"/>
  <c r="T42" i="29"/>
  <c r="K36" i="27"/>
  <c r="U37" i="28"/>
  <c r="AE36" i="27"/>
  <c r="AD47" i="28"/>
  <c r="J47" i="28"/>
  <c r="U19" i="27"/>
  <c r="U19" i="28" a="1"/>
  <c r="T42" i="31" a="1"/>
  <c r="U31" i="29" a="1"/>
  <c r="T40" i="33" a="1"/>
  <c r="J109" i="33" l="1"/>
  <c r="AD109" i="33"/>
  <c r="T40" i="33"/>
  <c r="I49" i="31"/>
  <c r="AC49" i="31"/>
  <c r="T42" i="31"/>
  <c r="J42" i="29"/>
  <c r="AD42" i="29"/>
  <c r="U31" i="29"/>
  <c r="AE19" i="27"/>
  <c r="U19" i="28"/>
  <c r="K19" i="27"/>
  <c r="AE37" i="28"/>
  <c r="K37" i="28"/>
  <c r="AC15" i="27"/>
  <c r="U31" i="31" a="1"/>
  <c r="T138" i="27" a="1"/>
  <c r="U15" i="29" a="1"/>
  <c r="S49" i="33" a="1"/>
  <c r="J40" i="33" l="1"/>
  <c r="S49" i="33"/>
  <c r="AD40" i="33"/>
  <c r="AD42" i="31"/>
  <c r="J42" i="31"/>
  <c r="U31" i="31"/>
  <c r="K31" i="29"/>
  <c r="AE31" i="29"/>
  <c r="U15" i="29"/>
  <c r="I15" i="27"/>
  <c r="K19" i="28"/>
  <c r="AE19" i="28"/>
  <c r="T138" i="27"/>
  <c r="T42" i="33" a="1"/>
  <c r="T139" i="28" a="1"/>
  <c r="Q91" i="27" a="1"/>
  <c r="U15" i="31" a="1"/>
  <c r="I49" i="33" l="1"/>
  <c r="AC49" i="33"/>
  <c r="T42" i="33"/>
  <c r="AE31" i="31"/>
  <c r="K31" i="31"/>
  <c r="U15" i="31"/>
  <c r="K15" i="29"/>
  <c r="AE15" i="29"/>
  <c r="AD138" i="27"/>
  <c r="T139" i="28"/>
  <c r="J138" i="27"/>
  <c r="I15" i="28"/>
  <c r="AC15" i="28"/>
  <c r="Q91" i="27"/>
  <c r="T133" i="29" a="1"/>
  <c r="Q91" i="28" a="1"/>
  <c r="U31" i="33" a="1"/>
  <c r="U51" i="27" a="1"/>
  <c r="AD42" i="33" l="1"/>
  <c r="U31" i="33"/>
  <c r="J42" i="33"/>
  <c r="K15" i="31"/>
  <c r="AE15" i="31"/>
  <c r="T133" i="29"/>
  <c r="AA91" i="27"/>
  <c r="Q91" i="28"/>
  <c r="G91" i="27"/>
  <c r="AD139" i="28"/>
  <c r="J139" i="28"/>
  <c r="U51" i="27"/>
  <c r="Q86" i="29" a="1"/>
  <c r="U52" i="28" a="1"/>
  <c r="U15" i="33" a="1"/>
  <c r="T131" i="31" a="1"/>
  <c r="R104" i="27" a="1"/>
  <c r="AE31" i="33" l="1"/>
  <c r="K31" i="33"/>
  <c r="U15" i="33"/>
  <c r="T131" i="31"/>
  <c r="AD133" i="29"/>
  <c r="Q86" i="29"/>
  <c r="J133" i="29"/>
  <c r="K51" i="27"/>
  <c r="U52" i="28"/>
  <c r="AE51" i="27"/>
  <c r="G91" i="28"/>
  <c r="AA91" i="28"/>
  <c r="R104" i="27"/>
  <c r="Q84" i="31" a="1"/>
  <c r="R72" i="27" a="1"/>
  <c r="R105" i="28" a="1"/>
  <c r="U47" i="29" a="1"/>
  <c r="K15" i="33" l="1"/>
  <c r="AE15" i="33"/>
  <c r="J131" i="31"/>
  <c r="AD131" i="31"/>
  <c r="Q84" i="31"/>
  <c r="AA86" i="29"/>
  <c r="G86" i="29"/>
  <c r="U47" i="29"/>
  <c r="H104" i="27"/>
  <c r="R105" i="28"/>
  <c r="AB104" i="27"/>
  <c r="K52" i="28"/>
  <c r="AE52" i="28"/>
  <c r="R72" i="27"/>
  <c r="R149" i="27" a="1"/>
  <c r="R72" i="28" a="1"/>
  <c r="T131" i="33" a="1"/>
  <c r="U47" i="31" a="1"/>
  <c r="R99" i="29" a="1"/>
  <c r="T131" i="33" l="1"/>
  <c r="AA84" i="31"/>
  <c r="G84" i="31"/>
  <c r="U47" i="31"/>
  <c r="K47" i="29"/>
  <c r="AE47" i="29"/>
  <c r="R99" i="29"/>
  <c r="AB72" i="27"/>
  <c r="R72" i="28"/>
  <c r="H72" i="27"/>
  <c r="H105" i="28"/>
  <c r="AB105" i="28"/>
  <c r="R149" i="27"/>
  <c r="R97" i="31" a="1"/>
  <c r="U134" i="27" a="1"/>
  <c r="R67" i="29" a="1"/>
  <c r="Q84" i="33" a="1"/>
  <c r="R150" i="28" a="1"/>
  <c r="J131" i="33" l="1"/>
  <c r="AD131" i="33"/>
  <c r="Q84" i="33"/>
  <c r="AE47" i="31"/>
  <c r="K47" i="31"/>
  <c r="R97" i="31"/>
  <c r="H99" i="29"/>
  <c r="AB99" i="29"/>
  <c r="R67" i="29"/>
  <c r="H149" i="27"/>
  <c r="R150" i="28"/>
  <c r="AB149" i="27"/>
  <c r="AB72" i="28"/>
  <c r="H72" i="28"/>
  <c r="U134" i="27"/>
  <c r="R146" i="29" a="1"/>
  <c r="U47" i="33" a="1"/>
  <c r="S106" i="27" a="1"/>
  <c r="R66" i="31" a="1"/>
  <c r="U135" i="28" a="1"/>
  <c r="AA84" i="33" l="1"/>
  <c r="G84" i="33"/>
  <c r="U47" i="33"/>
  <c r="H97" i="31"/>
  <c r="AB97" i="31"/>
  <c r="R66" i="31"/>
  <c r="H67" i="29"/>
  <c r="AB67" i="29"/>
  <c r="R146" i="29"/>
  <c r="K134" i="27"/>
  <c r="U135" i="28"/>
  <c r="AE134" i="27"/>
  <c r="H150" i="28"/>
  <c r="AB150" i="28"/>
  <c r="S106" i="27"/>
  <c r="R144" i="31" a="1"/>
  <c r="R97" i="33" a="1"/>
  <c r="S75" i="27" a="1"/>
  <c r="S107" i="28" a="1"/>
  <c r="U129" i="29" a="1"/>
  <c r="AE47" i="33" l="1"/>
  <c r="K47" i="33"/>
  <c r="R97" i="33"/>
  <c r="H66" i="31"/>
  <c r="AB66" i="31"/>
  <c r="R144" i="31"/>
  <c r="AB146" i="29"/>
  <c r="H146" i="29"/>
  <c r="U129" i="29"/>
  <c r="AC106" i="27"/>
  <c r="S107" i="28"/>
  <c r="I106" i="27"/>
  <c r="AE135" i="28"/>
  <c r="K135" i="28"/>
  <c r="S75" i="27"/>
  <c r="R66" i="33" a="1"/>
  <c r="U131" i="27" a="1"/>
  <c r="S101" i="29" a="1"/>
  <c r="U128" i="31" a="1"/>
  <c r="S75" i="28" a="1"/>
  <c r="AB97" i="33" l="1"/>
  <c r="H97" i="33"/>
  <c r="R66" i="33"/>
  <c r="H144" i="31"/>
  <c r="AB144" i="31"/>
  <c r="U128" i="31"/>
  <c r="K129" i="29"/>
  <c r="AE129" i="29"/>
  <c r="S101" i="29"/>
  <c r="I75" i="27"/>
  <c r="S75" i="28"/>
  <c r="AC75" i="27"/>
  <c r="AC107" i="28"/>
  <c r="I107" i="28"/>
  <c r="U131" i="27"/>
  <c r="R144" i="33" a="1"/>
  <c r="S70" i="29" a="1"/>
  <c r="S99" i="31" a="1"/>
  <c r="U132" i="28" a="1"/>
  <c r="Q100" i="27" a="1"/>
  <c r="H66" i="33" l="1"/>
  <c r="AB66" i="33"/>
  <c r="R144" i="33"/>
  <c r="AE128" i="31"/>
  <c r="K128" i="31"/>
  <c r="S99" i="31"/>
  <c r="I101" i="29"/>
  <c r="AC101" i="29"/>
  <c r="S70" i="29"/>
  <c r="AE131" i="27"/>
  <c r="U132" i="28"/>
  <c r="K131" i="27"/>
  <c r="AC75" i="28"/>
  <c r="I75" i="28"/>
  <c r="Q100" i="27"/>
  <c r="U128" i="33" a="1"/>
  <c r="Q100" i="28" a="1"/>
  <c r="U126" i="29" a="1"/>
  <c r="S64" i="27" a="1"/>
  <c r="S69" i="31" a="1"/>
  <c r="H144" i="33" l="1"/>
  <c r="AB144" i="33"/>
  <c r="U128" i="33"/>
  <c r="AC99" i="31"/>
  <c r="I99" i="31"/>
  <c r="S69" i="31"/>
  <c r="AC70" i="29"/>
  <c r="I70" i="29"/>
  <c r="U126" i="29"/>
  <c r="AA100" i="27"/>
  <c r="Q100" i="28"/>
  <c r="G100" i="27"/>
  <c r="K132" i="28"/>
  <c r="AE132" i="28"/>
  <c r="S64" i="27"/>
  <c r="S65" i="28" a="1"/>
  <c r="S99" i="33" a="1"/>
  <c r="Q95" i="29" a="1"/>
  <c r="U125" i="31" a="1"/>
  <c r="T146" i="27" a="1"/>
  <c r="K128" i="33" l="1"/>
  <c r="AE128" i="33"/>
  <c r="S99" i="33"/>
  <c r="AC69" i="31"/>
  <c r="I69" i="31"/>
  <c r="U125" i="31"/>
  <c r="K126" i="29"/>
  <c r="AE126" i="29"/>
  <c r="Q95" i="29"/>
  <c r="AC64" i="27"/>
  <c r="S65" i="28"/>
  <c r="I64" i="27"/>
  <c r="G100" i="28"/>
  <c r="AA100" i="28"/>
  <c r="T146" i="27"/>
  <c r="S69" i="33" a="1"/>
  <c r="S60" i="29" a="1"/>
  <c r="T147" i="28" a="1"/>
  <c r="T131" i="27" a="1"/>
  <c r="Q93" i="31" a="1"/>
  <c r="I99" i="33" l="1"/>
  <c r="AC99" i="33"/>
  <c r="S69" i="33"/>
  <c r="K125" i="31"/>
  <c r="AE125" i="31"/>
  <c r="Q93" i="31"/>
  <c r="G95" i="29"/>
  <c r="AA95" i="29"/>
  <c r="S60" i="29"/>
  <c r="AD146" i="27"/>
  <c r="T147" i="28"/>
  <c r="J146" i="27"/>
  <c r="I65" i="28"/>
  <c r="AC65" i="28"/>
  <c r="T131" i="27"/>
  <c r="S59" i="31" a="1"/>
  <c r="T142" i="29" a="1"/>
  <c r="R101" i="27" a="1"/>
  <c r="U125" i="33" a="1"/>
  <c r="T132" i="28" a="1"/>
  <c r="I69" i="33" l="1"/>
  <c r="AC69" i="33"/>
  <c r="U125" i="33"/>
  <c r="G93" i="31"/>
  <c r="AA93" i="31"/>
  <c r="S59" i="31"/>
  <c r="I60" i="29"/>
  <c r="AC60" i="29"/>
  <c r="T142" i="29"/>
  <c r="J131" i="27"/>
  <c r="T132" i="28"/>
  <c r="AD131" i="27"/>
  <c r="AD147" i="28"/>
  <c r="J147" i="28"/>
  <c r="R101" i="27"/>
  <c r="T67" i="27" a="1"/>
  <c r="T126" i="29" a="1"/>
  <c r="Q93" i="33" a="1"/>
  <c r="T140" i="31" a="1"/>
  <c r="R102" i="28" a="1"/>
  <c r="K125" i="33" l="1"/>
  <c r="AE125" i="33"/>
  <c r="Q93" i="33"/>
  <c r="I59" i="31"/>
  <c r="AC59" i="31"/>
  <c r="T140" i="31"/>
  <c r="J142" i="29"/>
  <c r="AD142" i="29"/>
  <c r="T126" i="29"/>
  <c r="H101" i="27"/>
  <c r="R102" i="28"/>
  <c r="AB101" i="27"/>
  <c r="J132" i="28"/>
  <c r="AD132" i="28"/>
  <c r="T67" i="27"/>
  <c r="T125" i="31" a="1"/>
  <c r="S59" i="33" a="1"/>
  <c r="T68" i="28" a="1"/>
  <c r="AA93" i="33" l="1"/>
  <c r="G93" i="33"/>
  <c r="S59" i="33"/>
  <c r="AD140" i="31"/>
  <c r="J140" i="31"/>
  <c r="T125" i="31"/>
  <c r="J126" i="29"/>
  <c r="AD126" i="29"/>
  <c r="J67" i="27"/>
  <c r="T68" i="28"/>
  <c r="AD67" i="27"/>
  <c r="AB102" i="28"/>
  <c r="H102" i="28"/>
  <c r="U94" i="27" a="1"/>
  <c r="T63" i="29" a="1"/>
  <c r="T140" i="33" a="1"/>
  <c r="AC59" i="33" l="1"/>
  <c r="I59" i="33"/>
  <c r="T140" i="33"/>
  <c r="J125" i="31"/>
  <c r="AD125" i="31"/>
  <c r="T63" i="29"/>
  <c r="AD68" i="28"/>
  <c r="J68" i="28"/>
  <c r="U94" i="27"/>
  <c r="T56" i="27" a="1"/>
  <c r="U94" i="28" a="1"/>
  <c r="T125" i="33" a="1"/>
  <c r="T62" i="31" a="1"/>
  <c r="J140" i="33" l="1"/>
  <c r="AD140" i="33"/>
  <c r="T125" i="33"/>
  <c r="T62" i="31"/>
  <c r="AD63" i="29"/>
  <c r="J63" i="29"/>
  <c r="K94" i="27"/>
  <c r="U94" i="28"/>
  <c r="AE94" i="27"/>
  <c r="T56" i="27"/>
  <c r="T57" i="28" a="1"/>
  <c r="U89" i="29" a="1"/>
  <c r="U142" i="27" a="1"/>
  <c r="J125" i="33" l="1"/>
  <c r="AD125" i="33"/>
  <c r="J62" i="31"/>
  <c r="AD62" i="31"/>
  <c r="U89" i="29"/>
  <c r="AD56" i="27"/>
  <c r="T57" i="28"/>
  <c r="J56" i="27"/>
  <c r="AE94" i="28"/>
  <c r="K94" i="28"/>
  <c r="U142" i="27"/>
  <c r="Q125" i="27" a="1"/>
  <c r="T62" i="33" a="1"/>
  <c r="U143" i="28" a="1"/>
  <c r="U87" i="31" a="1"/>
  <c r="T52" i="29" a="1"/>
  <c r="T62" i="33" l="1"/>
  <c r="U87" i="31"/>
  <c r="K89" i="29"/>
  <c r="AE89" i="29"/>
  <c r="T52" i="29"/>
  <c r="AE142" i="27"/>
  <c r="U143" i="28"/>
  <c r="K142" i="27"/>
  <c r="J57" i="28"/>
  <c r="AD57" i="28"/>
  <c r="Q125" i="27"/>
  <c r="T94" i="27" a="1"/>
  <c r="Q126" i="28" a="1"/>
  <c r="T51" i="31" a="1"/>
  <c r="U138" i="29" a="1"/>
  <c r="J62" i="33" l="1"/>
  <c r="AD62" i="33"/>
  <c r="K87" i="31"/>
  <c r="AE87" i="31"/>
  <c r="T51" i="31"/>
  <c r="AD52" i="29"/>
  <c r="J52" i="29"/>
  <c r="U138" i="29"/>
  <c r="G125" i="27"/>
  <c r="Q126" i="28"/>
  <c r="AA125" i="27"/>
  <c r="K143" i="28"/>
  <c r="AE143" i="28"/>
  <c r="T94" i="27"/>
  <c r="U87" i="33" a="1"/>
  <c r="Q120" i="29" a="1"/>
  <c r="R56" i="27" a="1"/>
  <c r="T94" i="28" a="1"/>
  <c r="U136" i="31" a="1"/>
  <c r="U87" i="33" l="1"/>
  <c r="AD51" i="31"/>
  <c r="J51" i="31"/>
  <c r="U136" i="31"/>
  <c r="AE138" i="29"/>
  <c r="K138" i="29"/>
  <c r="Q120" i="29"/>
  <c r="AD94" i="27"/>
  <c r="T94" i="28"/>
  <c r="J94" i="27"/>
  <c r="AA126" i="28"/>
  <c r="G126" i="28"/>
  <c r="R56" i="27"/>
  <c r="T89" i="29" a="1"/>
  <c r="Q115" i="31" a="1"/>
  <c r="T115" i="27" a="1"/>
  <c r="T51" i="33" a="1"/>
  <c r="R57" i="28" a="1"/>
  <c r="K87" i="33" l="1"/>
  <c r="AE87" i="33"/>
  <c r="T51" i="33"/>
  <c r="AE136" i="31"/>
  <c r="K136" i="31"/>
  <c r="Q115" i="31"/>
  <c r="G120" i="29"/>
  <c r="AA120" i="29"/>
  <c r="T89" i="29"/>
  <c r="AB56" i="27"/>
  <c r="R57" i="28"/>
  <c r="H56" i="27"/>
  <c r="J94" i="28"/>
  <c r="AD94" i="28"/>
  <c r="T115" i="27"/>
  <c r="R52" i="29" a="1"/>
  <c r="U136" i="33" a="1"/>
  <c r="T87" i="31" a="1"/>
  <c r="R87" i="27" a="1"/>
  <c r="T116" i="28" a="1"/>
  <c r="AD51" i="33" l="1"/>
  <c r="J51" i="33"/>
  <c r="U136" i="33"/>
  <c r="AA115" i="31"/>
  <c r="G115" i="31"/>
  <c r="T87" i="31"/>
  <c r="J89" i="29"/>
  <c r="AD89" i="29"/>
  <c r="R52" i="29"/>
  <c r="AD115" i="27"/>
  <c r="T116" i="28"/>
  <c r="J115" i="27"/>
  <c r="AB57" i="28"/>
  <c r="H57" i="28"/>
  <c r="R87" i="27"/>
  <c r="Q115" i="33" a="1"/>
  <c r="R51" i="31" a="1"/>
  <c r="U38" i="27" a="1"/>
  <c r="R87" i="28" a="1"/>
  <c r="K136" i="33" l="1"/>
  <c r="AE136" i="33"/>
  <c r="Q115" i="33"/>
  <c r="AD87" i="31"/>
  <c r="J87" i="31"/>
  <c r="R51" i="31"/>
  <c r="H52" i="29"/>
  <c r="AB52" i="29"/>
  <c r="AB87" i="27"/>
  <c r="R87" i="28"/>
  <c r="H87" i="27"/>
  <c r="J116" i="28"/>
  <c r="AD116" i="28"/>
  <c r="U38" i="27"/>
  <c r="T87" i="33" a="1"/>
  <c r="U39" i="28" a="1"/>
  <c r="R140" i="27" a="1"/>
  <c r="R82" i="29" a="1"/>
  <c r="G115" i="33" l="1"/>
  <c r="AA115" i="33"/>
  <c r="T87" i="33"/>
  <c r="AB51" i="31"/>
  <c r="H51" i="31"/>
  <c r="R82" i="29"/>
  <c r="K38" i="27"/>
  <c r="U39" i="28"/>
  <c r="AE38" i="27"/>
  <c r="AB87" i="28"/>
  <c r="H87" i="28"/>
  <c r="R140" i="27"/>
  <c r="R141" i="28" a="1"/>
  <c r="T117" i="27" a="1"/>
  <c r="R80" i="31" a="1"/>
  <c r="U33" i="29" a="1"/>
  <c r="R51" i="33" a="1"/>
  <c r="J87" i="33" l="1"/>
  <c r="AD87" i="33"/>
  <c r="R51" i="33"/>
  <c r="R80" i="31"/>
  <c r="AB82" i="29"/>
  <c r="H82" i="29"/>
  <c r="U33" i="29"/>
  <c r="H140" i="27"/>
  <c r="R141" i="28"/>
  <c r="AB140" i="27"/>
  <c r="K39" i="28"/>
  <c r="AE39" i="28"/>
  <c r="T117" i="27"/>
  <c r="U33" i="31" a="1"/>
  <c r="R135" i="29" a="1"/>
  <c r="Q87" i="27" a="1"/>
  <c r="T118" i="28" a="1"/>
  <c r="AB51" i="33" l="1"/>
  <c r="H51" i="33"/>
  <c r="H80" i="31"/>
  <c r="AB80" i="31"/>
  <c r="U33" i="31"/>
  <c r="K33" i="29"/>
  <c r="AE33" i="29"/>
  <c r="R135" i="29"/>
  <c r="J117" i="27"/>
  <c r="T118" i="28"/>
  <c r="AD117" i="27"/>
  <c r="H141" i="28"/>
  <c r="AB141" i="28"/>
  <c r="Q87" i="27"/>
  <c r="Q87" i="28" a="1"/>
  <c r="R133" i="31" a="1"/>
  <c r="T37" i="27" a="1"/>
  <c r="T113" i="29" a="1"/>
  <c r="R80" i="33" a="1"/>
  <c r="R80" i="33" l="1"/>
  <c r="K33" i="31"/>
  <c r="AE33" i="31"/>
  <c r="R133" i="31"/>
  <c r="AB135" i="29"/>
  <c r="H135" i="29"/>
  <c r="T113" i="29"/>
  <c r="G87" i="27"/>
  <c r="Q87" i="28"/>
  <c r="AA87" i="27"/>
  <c r="AD118" i="28"/>
  <c r="J118" i="28"/>
  <c r="T37" i="27"/>
  <c r="T103" i="31" a="1"/>
  <c r="S107" i="27" a="1"/>
  <c r="T38" i="28" a="1"/>
  <c r="U33" i="33" a="1"/>
  <c r="Q82" i="29" a="1"/>
  <c r="H80" i="33" l="1"/>
  <c r="AB80" i="33"/>
  <c r="U33" i="33"/>
  <c r="H133" i="31"/>
  <c r="AB133" i="31"/>
  <c r="T103" i="31"/>
  <c r="J113" i="29"/>
  <c r="AD113" i="29"/>
  <c r="Q82" i="29"/>
  <c r="J37" i="27"/>
  <c r="T38" i="28"/>
  <c r="AD37" i="27"/>
  <c r="G87" i="28"/>
  <c r="AA87" i="28"/>
  <c r="S107" i="27"/>
  <c r="S108" i="28" a="1"/>
  <c r="R133" i="33" a="1"/>
  <c r="T32" i="29" a="1"/>
  <c r="Q80" i="31" a="1"/>
  <c r="Q77" i="27" a="1"/>
  <c r="K33" i="33" l="1"/>
  <c r="AE33" i="33"/>
  <c r="R133" i="33"/>
  <c r="J103" i="31"/>
  <c r="AD103" i="31"/>
  <c r="Q80" i="31"/>
  <c r="G82" i="29"/>
  <c r="AA82" i="29"/>
  <c r="T32" i="29"/>
  <c r="I107" i="27"/>
  <c r="S108" i="28"/>
  <c r="AC107" i="27"/>
  <c r="J38" i="28"/>
  <c r="AD38" i="28"/>
  <c r="Q77" i="27"/>
  <c r="T103" i="33" a="1"/>
  <c r="T149" i="27" a="1"/>
  <c r="T32" i="31" a="1"/>
  <c r="Q77" i="28" a="1"/>
  <c r="S102" i="29" a="1"/>
  <c r="H133" i="33" l="1"/>
  <c r="AB133" i="33"/>
  <c r="T103" i="33"/>
  <c r="AA80" i="31"/>
  <c r="G80" i="31"/>
  <c r="T32" i="31"/>
  <c r="J32" i="29"/>
  <c r="S102" i="29"/>
  <c r="AD32" i="29"/>
  <c r="AA77" i="27"/>
  <c r="Q77" i="28"/>
  <c r="G77" i="27"/>
  <c r="AC108" i="28"/>
  <c r="I108" i="28"/>
  <c r="T149" i="27"/>
  <c r="S100" i="31" a="1"/>
  <c r="Q80" i="33" a="1"/>
  <c r="T150" i="28" a="1"/>
  <c r="Q72" i="29" a="1"/>
  <c r="R135" i="27" a="1"/>
  <c r="AD103" i="33" l="1"/>
  <c r="J103" i="33"/>
  <c r="Q80" i="33"/>
  <c r="J32" i="31"/>
  <c r="AD32" i="31"/>
  <c r="S100" i="31"/>
  <c r="I102" i="29"/>
  <c r="AC102" i="29"/>
  <c r="Q72" i="29"/>
  <c r="J149" i="27"/>
  <c r="T150" i="28"/>
  <c r="AD149" i="27"/>
  <c r="G77" i="28"/>
  <c r="AA77" i="28"/>
  <c r="R135" i="27"/>
  <c r="T32" i="33" a="1"/>
  <c r="T146" i="29" a="1"/>
  <c r="R107" i="27" a="1"/>
  <c r="R136" i="28" a="1"/>
  <c r="Q71" i="31" a="1"/>
  <c r="G80" i="33" l="1"/>
  <c r="AA80" i="33"/>
  <c r="T32" i="33"/>
  <c r="I100" i="31"/>
  <c r="AC100" i="31"/>
  <c r="Q71" i="31"/>
  <c r="AA72" i="29"/>
  <c r="G72" i="29"/>
  <c r="T146" i="29"/>
  <c r="AB135" i="27"/>
  <c r="R136" i="28"/>
  <c r="H135" i="27"/>
  <c r="J150" i="28"/>
  <c r="AD150" i="28"/>
  <c r="R107" i="27"/>
  <c r="T76" i="27" a="1"/>
  <c r="R130" i="29" a="1"/>
  <c r="T144" i="31" a="1"/>
  <c r="R108" i="28" a="1"/>
  <c r="S100" i="33" a="1"/>
  <c r="AD32" i="33" l="1"/>
  <c r="J32" i="33"/>
  <c r="S100" i="33"/>
  <c r="AA71" i="31"/>
  <c r="G71" i="31"/>
  <c r="T144" i="31"/>
  <c r="J146" i="29"/>
  <c r="AD146" i="29"/>
  <c r="R130" i="29"/>
  <c r="H107" i="27"/>
  <c r="R108" i="28"/>
  <c r="AB107" i="27"/>
  <c r="AB136" i="28"/>
  <c r="H136" i="28"/>
  <c r="T76" i="27"/>
  <c r="S130" i="27" a="1"/>
  <c r="R102" i="29" a="1"/>
  <c r="Q71" i="33" a="1"/>
  <c r="T76" i="28" a="1"/>
  <c r="R124" i="31" a="1"/>
  <c r="I100" i="33" l="1"/>
  <c r="AC100" i="33"/>
  <c r="Q71" i="33"/>
  <c r="AD144" i="31"/>
  <c r="J144" i="31"/>
  <c r="R124" i="31"/>
  <c r="H130" i="29"/>
  <c r="AB130" i="29"/>
  <c r="R102" i="29"/>
  <c r="AD76" i="27"/>
  <c r="T76" i="28"/>
  <c r="J76" i="27"/>
  <c r="AB108" i="28"/>
  <c r="H108" i="28"/>
  <c r="S130" i="27"/>
  <c r="S131" i="28" a="1"/>
  <c r="T144" i="33" a="1"/>
  <c r="U100" i="27" a="1"/>
  <c r="R100" i="31" a="1"/>
  <c r="G71" i="33" l="1"/>
  <c r="AA71" i="33"/>
  <c r="T144" i="33"/>
  <c r="AB124" i="31"/>
  <c r="H124" i="31"/>
  <c r="R100" i="31"/>
  <c r="H102" i="29"/>
  <c r="AB102" i="29"/>
  <c r="AC130" i="27"/>
  <c r="S131" i="28"/>
  <c r="I130" i="27"/>
  <c r="J76" i="28"/>
  <c r="AD76" i="28"/>
  <c r="U100" i="27"/>
  <c r="T70" i="31" a="1"/>
  <c r="S125" i="29" a="1"/>
  <c r="U100" i="28" a="1"/>
  <c r="T65" i="27" a="1"/>
  <c r="R124" i="33" a="1"/>
  <c r="AD144" i="33" l="1"/>
  <c r="J144" i="33"/>
  <c r="R124" i="33"/>
  <c r="H100" i="31"/>
  <c r="AB100" i="31"/>
  <c r="T70" i="31"/>
  <c r="J71" i="29"/>
  <c r="AD71" i="29"/>
  <c r="S125" i="29"/>
  <c r="K100" i="27"/>
  <c r="U100" i="28"/>
  <c r="AE100" i="27"/>
  <c r="AC131" i="28"/>
  <c r="I131" i="28"/>
  <c r="T65" i="27"/>
  <c r="T66" i="28" a="1"/>
  <c r="S123" i="31" a="1"/>
  <c r="U95" i="29" a="1"/>
  <c r="R100" i="33" a="1"/>
  <c r="S43" i="27" a="1"/>
  <c r="H124" i="33" l="1"/>
  <c r="AB124" i="33"/>
  <c r="R100" i="33"/>
  <c r="J70" i="31"/>
  <c r="AD70" i="31"/>
  <c r="S123" i="31"/>
  <c r="I125" i="29"/>
  <c r="AC125" i="29"/>
  <c r="U95" i="29"/>
  <c r="J65" i="27"/>
  <c r="T66" i="28"/>
  <c r="AD65" i="27"/>
  <c r="AE100" i="28"/>
  <c r="K100" i="28"/>
  <c r="S43" i="27"/>
  <c r="Q81" i="27" a="1"/>
  <c r="T70" i="33" a="1"/>
  <c r="U93" i="31" a="1"/>
  <c r="S44" i="28" a="1"/>
  <c r="H100" i="33" l="1"/>
  <c r="AB100" i="33"/>
  <c r="T70" i="33"/>
  <c r="AC123" i="31"/>
  <c r="I123" i="31"/>
  <c r="U93" i="31"/>
  <c r="AE95" i="29"/>
  <c r="K95" i="29"/>
  <c r="I43" i="27"/>
  <c r="S44" i="28"/>
  <c r="AC43" i="27"/>
  <c r="J66" i="28"/>
  <c r="AD66" i="28"/>
  <c r="Q81" i="27"/>
  <c r="Q81" i="28" a="1"/>
  <c r="T60" i="31" a="1"/>
  <c r="S123" i="33" a="1"/>
  <c r="S39" i="29" a="1"/>
  <c r="T66" i="27" a="1"/>
  <c r="J70" i="33" l="1"/>
  <c r="AD70" i="33"/>
  <c r="S123" i="33"/>
  <c r="AE93" i="31"/>
  <c r="K93" i="31"/>
  <c r="T60" i="31"/>
  <c r="J61" i="29"/>
  <c r="S39" i="29"/>
  <c r="AD61" i="29"/>
  <c r="G81" i="27"/>
  <c r="Q81" i="28"/>
  <c r="AA81" i="27"/>
  <c r="I44" i="28"/>
  <c r="AC44" i="28"/>
  <c r="T66" i="27"/>
  <c r="U93" i="33" a="1"/>
  <c r="T67" i="28" a="1"/>
  <c r="Q76" i="29" a="1"/>
  <c r="S39" i="31" a="1"/>
  <c r="AC123" i="33" l="1"/>
  <c r="I123" i="33"/>
  <c r="U93" i="33"/>
  <c r="AD60" i="31"/>
  <c r="J60" i="31"/>
  <c r="S39" i="31"/>
  <c r="I39" i="29"/>
  <c r="AC39" i="29"/>
  <c r="Q76" i="29"/>
  <c r="AD66" i="27"/>
  <c r="T67" i="28"/>
  <c r="J66" i="27"/>
  <c r="AA81" i="28"/>
  <c r="G81" i="28"/>
  <c r="U40" i="27" a="1"/>
  <c r="T62" i="29" a="1"/>
  <c r="T60" i="33" a="1"/>
  <c r="Q74" i="31" a="1"/>
  <c r="K93" i="33" l="1"/>
  <c r="AE93" i="33"/>
  <c r="T60" i="33"/>
  <c r="I39" i="31"/>
  <c r="AC39" i="31"/>
  <c r="Q74" i="31"/>
  <c r="AA76" i="29"/>
  <c r="G76" i="29"/>
  <c r="T62" i="29"/>
  <c r="J67" i="28"/>
  <c r="AD67" i="28"/>
  <c r="U40" i="27"/>
  <c r="T61" i="31" a="1"/>
  <c r="S39" i="33" a="1"/>
  <c r="S45" i="27" a="1"/>
  <c r="U41" i="28" a="1"/>
  <c r="AD60" i="33" l="1"/>
  <c r="J60" i="33"/>
  <c r="S39" i="33"/>
  <c r="G74" i="31"/>
  <c r="AA74" i="31"/>
  <c r="T61" i="31"/>
  <c r="J62" i="29"/>
  <c r="AD62" i="29"/>
  <c r="AE40" i="27"/>
  <c r="U41" i="28"/>
  <c r="K40" i="27"/>
  <c r="S45" i="27"/>
  <c r="Q48" i="27" a="1"/>
  <c r="U36" i="29" a="1"/>
  <c r="S46" i="28" a="1"/>
  <c r="Q74" i="33" a="1"/>
  <c r="AC39" i="33" l="1"/>
  <c r="I39" i="33"/>
  <c r="Q74" i="33"/>
  <c r="AD61" i="31"/>
  <c r="J61" i="31"/>
  <c r="U36" i="29"/>
  <c r="I45" i="27"/>
  <c r="S46" i="28"/>
  <c r="AC45" i="27"/>
  <c r="AE41" i="28"/>
  <c r="K41" i="28"/>
  <c r="Q48" i="27"/>
  <c r="U36" i="31" a="1"/>
  <c r="S41" i="29" a="1"/>
  <c r="T61" i="33" a="1"/>
  <c r="T35" i="27" a="1"/>
  <c r="Q49" i="28" a="1"/>
  <c r="G74" i="33" l="1"/>
  <c r="AA74" i="33"/>
  <c r="T61" i="33"/>
  <c r="U36" i="31"/>
  <c r="K36" i="29"/>
  <c r="AE36" i="29"/>
  <c r="S41" i="29"/>
  <c r="AA48" i="27"/>
  <c r="Q49" i="28"/>
  <c r="G48" i="27"/>
  <c r="AC46" i="28"/>
  <c r="I46" i="28"/>
  <c r="T35" i="27"/>
  <c r="Q44" i="29" a="1"/>
  <c r="S41" i="31" a="1"/>
  <c r="R73" i="27" a="1"/>
  <c r="T36" i="28" a="1"/>
  <c r="AD61" i="33" l="1"/>
  <c r="J61" i="33"/>
  <c r="K36" i="31"/>
  <c r="AE36" i="31"/>
  <c r="S41" i="31"/>
  <c r="I41" i="29"/>
  <c r="AC41" i="29"/>
  <c r="Q44" i="29"/>
  <c r="AD35" i="27"/>
  <c r="T36" i="28"/>
  <c r="J35" i="27"/>
  <c r="G49" i="28"/>
  <c r="AA49" i="28"/>
  <c r="R73" i="27"/>
  <c r="R73" i="28" a="1"/>
  <c r="Q44" i="31" a="1"/>
  <c r="U36" i="33" a="1"/>
  <c r="U58" i="27" a="1"/>
  <c r="U36" i="33" l="1"/>
  <c r="AC41" i="31"/>
  <c r="I41" i="31"/>
  <c r="Q44" i="31"/>
  <c r="G44" i="29"/>
  <c r="AA44" i="29"/>
  <c r="H73" i="27"/>
  <c r="R73" i="28"/>
  <c r="AB73" i="27"/>
  <c r="J36" i="28"/>
  <c r="AD36" i="28"/>
  <c r="U58" i="27"/>
  <c r="U59" i="28" a="1"/>
  <c r="R68" i="29" a="1"/>
  <c r="S41" i="33" a="1"/>
  <c r="T30" i="31" a="1"/>
  <c r="S47" i="27" a="1"/>
  <c r="K36" i="33" l="1"/>
  <c r="AE36" i="33"/>
  <c r="S41" i="33"/>
  <c r="AA44" i="31"/>
  <c r="G44" i="31"/>
  <c r="T30" i="31"/>
  <c r="J30" i="29"/>
  <c r="AD30" i="29"/>
  <c r="R68" i="29"/>
  <c r="K58" i="27"/>
  <c r="U59" i="28"/>
  <c r="AE58" i="27"/>
  <c r="H73" i="28"/>
  <c r="AB73" i="28"/>
  <c r="S47" i="27"/>
  <c r="S48" i="28" a="1"/>
  <c r="R67" i="31" a="1"/>
  <c r="Q44" i="33" a="1"/>
  <c r="Q33" i="27" a="1"/>
  <c r="U54" i="29" a="1"/>
  <c r="I41" i="33" l="1"/>
  <c r="AC41" i="33"/>
  <c r="Q44" i="33"/>
  <c r="J30" i="31"/>
  <c r="AD30" i="31"/>
  <c r="R67" i="31"/>
  <c r="H68" i="29"/>
  <c r="AB68" i="29"/>
  <c r="U54" i="29"/>
  <c r="AC47" i="27"/>
  <c r="S48" i="28"/>
  <c r="I47" i="27"/>
  <c r="K59" i="28"/>
  <c r="AE59" i="28"/>
  <c r="Q33" i="27"/>
  <c r="U53" i="31" a="1"/>
  <c r="T18" i="27" a="1"/>
  <c r="S43" i="29" a="1"/>
  <c r="T30" i="33" a="1"/>
  <c r="Q34" i="28" a="1"/>
  <c r="G44" i="33" l="1"/>
  <c r="AA44" i="33"/>
  <c r="T30" i="33"/>
  <c r="H67" i="31"/>
  <c r="AB67" i="31"/>
  <c r="U53" i="31"/>
  <c r="K54" i="29"/>
  <c r="AE54" i="29"/>
  <c r="S43" i="29"/>
  <c r="G33" i="27"/>
  <c r="Q34" i="28"/>
  <c r="AA33" i="27"/>
  <c r="I48" i="28"/>
  <c r="AC48" i="28"/>
  <c r="T18" i="27"/>
  <c r="R25" i="27" a="1"/>
  <c r="S43" i="31" a="1"/>
  <c r="R67" i="33" a="1"/>
  <c r="T18" i="28" a="1"/>
  <c r="J30" i="33" l="1"/>
  <c r="AD30" i="33"/>
  <c r="R67" i="33"/>
  <c r="K53" i="31"/>
  <c r="AE53" i="31"/>
  <c r="S43" i="31"/>
  <c r="AC43" i="29"/>
  <c r="I43" i="29"/>
  <c r="J18" i="27"/>
  <c r="T18" i="28"/>
  <c r="AD18" i="27"/>
  <c r="G34" i="28"/>
  <c r="AA34" i="28"/>
  <c r="R25" i="27"/>
  <c r="R25" i="28" a="1"/>
  <c r="U53" i="33" a="1"/>
  <c r="T14" i="29" a="1"/>
  <c r="H67" i="33" l="1"/>
  <c r="AB67" i="33"/>
  <c r="U53" i="33"/>
  <c r="AC43" i="31"/>
  <c r="I43" i="31"/>
  <c r="T14" i="29"/>
  <c r="H25" i="27"/>
  <c r="R25" i="28"/>
  <c r="AB25" i="27"/>
  <c r="J18" i="28"/>
  <c r="AD18" i="28"/>
  <c r="T14" i="27" a="1"/>
  <c r="S43" i="33" a="1"/>
  <c r="R21" i="29" a="1"/>
  <c r="T14" i="31" a="1"/>
  <c r="K53" i="33" l="1"/>
  <c r="AE53" i="33"/>
  <c r="S43" i="33"/>
  <c r="T14" i="31"/>
  <c r="J14" i="29"/>
  <c r="R21" i="29"/>
  <c r="AD14" i="29"/>
  <c r="H25" i="28"/>
  <c r="AB25" i="28"/>
  <c r="T14" i="27"/>
  <c r="S22" i="27" a="1"/>
  <c r="T14" i="28" a="1"/>
  <c r="R21" i="31" a="1"/>
  <c r="I43" i="33" l="1"/>
  <c r="AC43" i="33"/>
  <c r="AD14" i="31"/>
  <c r="J14" i="31"/>
  <c r="R21" i="31"/>
  <c r="H21" i="29"/>
  <c r="AB21" i="29"/>
  <c r="AD14" i="27"/>
  <c r="T14" i="28"/>
  <c r="J14" i="27"/>
  <c r="G32" i="28"/>
  <c r="AA32" i="28"/>
  <c r="S22" i="27"/>
  <c r="T14" i="33" a="1"/>
  <c r="T31" i="27" a="1"/>
  <c r="S22" i="28" a="1"/>
  <c r="T10" i="29" a="1"/>
  <c r="T14" i="33" l="1"/>
  <c r="AB21" i="31"/>
  <c r="H21" i="31"/>
  <c r="T10" i="29"/>
  <c r="AC22" i="27"/>
  <c r="S22" i="28"/>
  <c r="I22" i="27"/>
  <c r="AD14" i="28"/>
  <c r="J14" i="28"/>
  <c r="T31" i="27"/>
  <c r="T10" i="31" a="1"/>
  <c r="R14" i="27" a="1"/>
  <c r="T31" i="28" a="1"/>
  <c r="S18" i="29" a="1"/>
  <c r="R21" i="33" a="1"/>
  <c r="J14" i="33" l="1"/>
  <c r="AD14" i="33"/>
  <c r="R21" i="33"/>
  <c r="T10" i="31"/>
  <c r="AD10" i="29"/>
  <c r="J10" i="29"/>
  <c r="S18" i="29"/>
  <c r="AD31" i="27"/>
  <c r="T31" i="28"/>
  <c r="J31" i="27"/>
  <c r="I22" i="28"/>
  <c r="AC22" i="28"/>
  <c r="R14" i="27"/>
  <c r="R14" i="28" a="1"/>
  <c r="S98" i="27" a="1"/>
  <c r="T26" i="29" a="1"/>
  <c r="S18" i="31" a="1"/>
  <c r="AB21" i="33" l="1"/>
  <c r="H21" i="33"/>
  <c r="AD10" i="31"/>
  <c r="J10" i="31"/>
  <c r="S18" i="31"/>
  <c r="I18" i="29"/>
  <c r="AC18" i="29"/>
  <c r="T26" i="29"/>
  <c r="H14" i="27"/>
  <c r="R14" i="28"/>
  <c r="AB14" i="27"/>
  <c r="J31" i="28"/>
  <c r="AD31" i="28"/>
  <c r="S98" i="27"/>
  <c r="S16" i="27" a="1"/>
  <c r="T26" i="31" a="1"/>
  <c r="R10" i="29" a="1"/>
  <c r="S98" i="28" a="1"/>
  <c r="T10" i="33" a="1"/>
  <c r="T10" i="33" l="1"/>
  <c r="I18" i="31"/>
  <c r="AC18" i="31"/>
  <c r="T26" i="31"/>
  <c r="J26" i="29"/>
  <c r="AD26" i="29"/>
  <c r="R10" i="29"/>
  <c r="AC98" i="27"/>
  <c r="S98" i="28"/>
  <c r="I98" i="27"/>
  <c r="H14" i="28"/>
  <c r="AB14" i="28"/>
  <c r="S16" i="27"/>
  <c r="S16" i="28" a="1"/>
  <c r="S18" i="33" a="1"/>
  <c r="S93" i="29" a="1"/>
  <c r="R10" i="31" a="1"/>
  <c r="R102" i="27" a="1"/>
  <c r="AD10" i="33" l="1"/>
  <c r="J10" i="33"/>
  <c r="S18" i="33"/>
  <c r="AD26" i="31"/>
  <c r="J26" i="31"/>
  <c r="R10" i="31"/>
  <c r="H10" i="29"/>
  <c r="S93" i="29"/>
  <c r="AB10" i="29"/>
  <c r="I16" i="27"/>
  <c r="S16" i="28"/>
  <c r="AC16" i="27"/>
  <c r="I98" i="28"/>
  <c r="AC98" i="28"/>
  <c r="R102" i="27"/>
  <c r="T26" i="33" a="1"/>
  <c r="R103" i="28" a="1"/>
  <c r="S12" i="29" a="1"/>
  <c r="S91" i="31" a="1"/>
  <c r="Q60" i="27" a="1"/>
  <c r="AC18" i="33" l="1"/>
  <c r="I18" i="33"/>
  <c r="T26" i="33"/>
  <c r="H10" i="31"/>
  <c r="AB10" i="31"/>
  <c r="S91" i="31"/>
  <c r="AC93" i="29"/>
  <c r="S12" i="29"/>
  <c r="I93" i="29"/>
  <c r="H102" i="27"/>
  <c r="R103" i="28"/>
  <c r="AB102" i="27"/>
  <c r="I16" i="28"/>
  <c r="AC16" i="28"/>
  <c r="Q60" i="27"/>
  <c r="R97" i="29" a="1"/>
  <c r="S12" i="31" a="1"/>
  <c r="Q61" i="28" a="1"/>
  <c r="R10" i="33" a="1"/>
  <c r="S137" i="27" a="1"/>
  <c r="J26" i="33" l="1"/>
  <c r="AD26" i="33"/>
  <c r="R10" i="33"/>
  <c r="I91" i="31"/>
  <c r="AC91" i="31"/>
  <c r="S12" i="31"/>
  <c r="I12" i="29"/>
  <c r="R97" i="29"/>
  <c r="AC12" i="29"/>
  <c r="AA60" i="27"/>
  <c r="Q61" i="28"/>
  <c r="G60" i="27"/>
  <c r="H103" i="28"/>
  <c r="AB103" i="28"/>
  <c r="S137" i="27"/>
  <c r="T88" i="27" a="1"/>
  <c r="S138" i="28" a="1"/>
  <c r="Q56" i="29" a="1"/>
  <c r="S91" i="33" a="1"/>
  <c r="R95" i="31" a="1"/>
  <c r="H10" i="33" l="1"/>
  <c r="AB10" i="33"/>
  <c r="S91" i="33"/>
  <c r="I12" i="31"/>
  <c r="R95" i="31"/>
  <c r="AC12" i="31"/>
  <c r="H97" i="29"/>
  <c r="Q56" i="29"/>
  <c r="AB97" i="29"/>
  <c r="AC137" i="27"/>
  <c r="S138" i="28"/>
  <c r="I137" i="27"/>
  <c r="G61" i="28"/>
  <c r="AA61" i="28"/>
  <c r="T88" i="27"/>
  <c r="Q55" i="31" a="1"/>
  <c r="S132" i="29" a="1"/>
  <c r="S12" i="33" a="1"/>
  <c r="T88" i="28" a="1"/>
  <c r="R47" i="27" a="1"/>
  <c r="I91" i="33" l="1"/>
  <c r="AC91" i="33"/>
  <c r="S12" i="33"/>
  <c r="AB95" i="31"/>
  <c r="H95" i="31"/>
  <c r="Q55" i="31"/>
  <c r="AA56" i="29"/>
  <c r="G56" i="29"/>
  <c r="S132" i="29"/>
  <c r="AD88" i="27"/>
  <c r="T88" i="28"/>
  <c r="J88" i="27"/>
  <c r="AC138" i="28"/>
  <c r="I138" i="28"/>
  <c r="R47" i="27"/>
  <c r="R48" i="28" a="1"/>
  <c r="S130" i="31" a="1"/>
  <c r="U101" i="27" a="1"/>
  <c r="T83" i="29" a="1"/>
  <c r="R95" i="33" a="1"/>
  <c r="AC12" i="33" l="1"/>
  <c r="I12" i="33"/>
  <c r="R95" i="33"/>
  <c r="AA55" i="31"/>
  <c r="G55" i="31"/>
  <c r="S130" i="31"/>
  <c r="AC132" i="29"/>
  <c r="I132" i="29"/>
  <c r="T83" i="29"/>
  <c r="H47" i="27"/>
  <c r="R48" i="28"/>
  <c r="AB47" i="27"/>
  <c r="J88" i="28"/>
  <c r="AD88" i="28"/>
  <c r="U101" i="27"/>
  <c r="Q55" i="33" a="1"/>
  <c r="R43" i="29" a="1"/>
  <c r="T81" i="31" a="1"/>
  <c r="U102" i="28" a="1"/>
  <c r="T71" i="27" a="1"/>
  <c r="AB95" i="33" l="1"/>
  <c r="H95" i="33"/>
  <c r="Q55" i="33"/>
  <c r="I130" i="31"/>
  <c r="AC130" i="31"/>
  <c r="T81" i="31"/>
  <c r="J83" i="29"/>
  <c r="AD83" i="29"/>
  <c r="R43" i="29"/>
  <c r="K101" i="27"/>
  <c r="U102" i="28"/>
  <c r="AE101" i="27"/>
  <c r="AB48" i="28"/>
  <c r="H48" i="28"/>
  <c r="T71" i="27"/>
  <c r="J71" i="27" s="1"/>
  <c r="R43" i="31" a="1"/>
  <c r="T68" i="27" a="1"/>
  <c r="S130" i="33" a="1"/>
  <c r="G55" i="33" l="1"/>
  <c r="AA55" i="33"/>
  <c r="S130" i="33"/>
  <c r="J81" i="31"/>
  <c r="AD81" i="31"/>
  <c r="R43" i="31"/>
  <c r="AB43" i="29"/>
  <c r="H43" i="29"/>
  <c r="AD71" i="27"/>
  <c r="K102" i="28"/>
  <c r="AE102" i="28"/>
  <c r="T68" i="27"/>
  <c r="T81" i="33" a="1"/>
  <c r="T133" i="27" a="1"/>
  <c r="T71" i="28" a="1"/>
  <c r="I130" i="33" l="1"/>
  <c r="AC130" i="33"/>
  <c r="T81" i="33"/>
  <c r="H43" i="31"/>
  <c r="AB43" i="31"/>
  <c r="AD68" i="27"/>
  <c r="T71" i="28"/>
  <c r="J68" i="27"/>
  <c r="T133" i="27"/>
  <c r="Q104" i="27" a="1"/>
  <c r="T66" i="29" a="1"/>
  <c r="T134" i="28" a="1"/>
  <c r="R43" i="33" a="1"/>
  <c r="J81" i="33" l="1"/>
  <c r="AD81" i="33"/>
  <c r="R43" i="33"/>
  <c r="T66" i="29"/>
  <c r="J66" i="29" s="1"/>
  <c r="AD133" i="27"/>
  <c r="T134" i="28"/>
  <c r="J133" i="27"/>
  <c r="J71" i="28"/>
  <c r="AD71" i="28"/>
  <c r="Q104" i="27"/>
  <c r="T65" i="31" a="1"/>
  <c r="T128" i="29" a="1"/>
  <c r="Q105" i="28" a="1"/>
  <c r="T127" i="27" a="1"/>
  <c r="H43" i="33" l="1"/>
  <c r="AB43" i="33"/>
  <c r="T65" i="31"/>
  <c r="AD65" i="31" s="1"/>
  <c r="AD66" i="29"/>
  <c r="T128" i="29"/>
  <c r="G104" i="27"/>
  <c r="Q105" i="28"/>
  <c r="AA104" i="27"/>
  <c r="J134" i="28"/>
  <c r="AD134" i="28"/>
  <c r="T127" i="27"/>
  <c r="Q99" i="29" a="1"/>
  <c r="T127" i="31" a="1"/>
  <c r="T128" i="28" a="1"/>
  <c r="T97" i="27" a="1"/>
  <c r="J65" i="31" l="1"/>
  <c r="T127" i="31"/>
  <c r="J128" i="29"/>
  <c r="Q99" i="29"/>
  <c r="AD128" i="29"/>
  <c r="AD127" i="27"/>
  <c r="T128" i="28"/>
  <c r="J127" i="27"/>
  <c r="G105" i="28"/>
  <c r="AA105" i="28"/>
  <c r="T97" i="27"/>
  <c r="U60" i="27" a="1"/>
  <c r="Q97" i="31" a="1"/>
  <c r="T122" i="29" a="1"/>
  <c r="T65" i="33" a="1"/>
  <c r="T97" i="28" a="1"/>
  <c r="T65" i="33" l="1"/>
  <c r="J127" i="31"/>
  <c r="AD127" i="31"/>
  <c r="Q97" i="31"/>
  <c r="G99" i="29"/>
  <c r="AA99" i="29"/>
  <c r="T122" i="29"/>
  <c r="J97" i="27"/>
  <c r="T97" i="28"/>
  <c r="AD97" i="27"/>
  <c r="J128" i="28"/>
  <c r="AD128" i="28"/>
  <c r="U60" i="27"/>
  <c r="T61" i="36" a="1"/>
  <c r="T92" i="29" a="1"/>
  <c r="T127" i="33" a="1"/>
  <c r="T120" i="31" a="1"/>
  <c r="S145" i="27" a="1"/>
  <c r="U61" i="28" a="1"/>
  <c r="T61" i="36" l="1"/>
  <c r="AD65" i="33"/>
  <c r="J61" i="36"/>
  <c r="AD61" i="36"/>
  <c r="J65" i="33"/>
  <c r="T127" i="33"/>
  <c r="G97" i="31"/>
  <c r="AA97" i="31"/>
  <c r="T120" i="31"/>
  <c r="AD122" i="29"/>
  <c r="T92" i="29"/>
  <c r="J122" i="29"/>
  <c r="K60" i="27"/>
  <c r="U61" i="28"/>
  <c r="AE60" i="27"/>
  <c r="J97" i="28"/>
  <c r="AD97" i="28"/>
  <c r="S145" i="27"/>
  <c r="T129" i="27" a="1"/>
  <c r="S146" i="28" a="1"/>
  <c r="T90" i="31" a="1"/>
  <c r="U56" i="29" a="1"/>
  <c r="Q97" i="33" a="1"/>
  <c r="AD127" i="33" l="1"/>
  <c r="J127" i="33"/>
  <c r="Q97" i="33"/>
  <c r="J120" i="31"/>
  <c r="AD120" i="31"/>
  <c r="T90" i="31"/>
  <c r="AD92" i="29"/>
  <c r="J92" i="29"/>
  <c r="U56" i="29"/>
  <c r="I145" i="27"/>
  <c r="S146" i="28"/>
  <c r="AC145" i="27"/>
  <c r="K61" i="28"/>
  <c r="AE61" i="28"/>
  <c r="T129" i="27"/>
  <c r="U55" i="31" a="1"/>
  <c r="T130" i="28" a="1"/>
  <c r="T120" i="33" a="1"/>
  <c r="S141" i="29" a="1"/>
  <c r="U99" i="27" a="1"/>
  <c r="AA97" i="33" l="1"/>
  <c r="G97" i="33"/>
  <c r="T120" i="33"/>
  <c r="AD90" i="31"/>
  <c r="J90" i="31"/>
  <c r="U55" i="31"/>
  <c r="K56" i="29"/>
  <c r="S141" i="29"/>
  <c r="AE56" i="29"/>
  <c r="J129" i="27"/>
  <c r="T130" i="28"/>
  <c r="AD129" i="27"/>
  <c r="I146" i="28"/>
  <c r="AC146" i="28"/>
  <c r="U99" i="27"/>
  <c r="T90" i="33" a="1"/>
  <c r="S139" i="31" a="1"/>
  <c r="T124" i="29" a="1"/>
  <c r="Q64" i="27" a="1"/>
  <c r="U99" i="28" a="1"/>
  <c r="J120" i="33" l="1"/>
  <c r="AD120" i="33"/>
  <c r="T90" i="33"/>
  <c r="AE55" i="31"/>
  <c r="K55" i="31"/>
  <c r="S139" i="31"/>
  <c r="I141" i="29"/>
  <c r="AC141" i="29"/>
  <c r="T124" i="29"/>
  <c r="AE99" i="27"/>
  <c r="U99" i="28"/>
  <c r="K99" i="27"/>
  <c r="AD130" i="28"/>
  <c r="J130" i="28"/>
  <c r="Q64" i="27"/>
  <c r="U94" i="29" a="1"/>
  <c r="R121" i="27" a="1"/>
  <c r="T122" i="31" a="1"/>
  <c r="Q65" i="28" a="1"/>
  <c r="U55" i="33" a="1"/>
  <c r="J90" i="33" l="1"/>
  <c r="AD90" i="33"/>
  <c r="U55" i="33"/>
  <c r="I139" i="31"/>
  <c r="AC139" i="31"/>
  <c r="T122" i="31"/>
  <c r="J124" i="29"/>
  <c r="AD124" i="29"/>
  <c r="U94" i="29"/>
  <c r="G64" i="27"/>
  <c r="Q65" i="28"/>
  <c r="AA64" i="27"/>
  <c r="AE99" i="28"/>
  <c r="K99" i="28"/>
  <c r="R121" i="27"/>
  <c r="S139" i="33" a="1"/>
  <c r="R122" i="28" a="1"/>
  <c r="Q60" i="29" a="1"/>
  <c r="S92" i="27" a="1"/>
  <c r="U92" i="31" a="1"/>
  <c r="K55" i="33" l="1"/>
  <c r="AE55" i="33"/>
  <c r="S139" i="33"/>
  <c r="AD122" i="31"/>
  <c r="J122" i="31"/>
  <c r="U92" i="31"/>
  <c r="K94" i="29"/>
  <c r="AE94" i="29"/>
  <c r="Q60" i="29"/>
  <c r="H121" i="27"/>
  <c r="R122" i="28"/>
  <c r="AB121" i="27"/>
  <c r="G65" i="28"/>
  <c r="AA65" i="28"/>
  <c r="S92" i="27"/>
  <c r="R116" i="29" a="1"/>
  <c r="Q59" i="31" a="1"/>
  <c r="T122" i="33" a="1"/>
  <c r="S92" i="28" a="1"/>
  <c r="Q53" i="27" a="1"/>
  <c r="AC139" i="33" l="1"/>
  <c r="I139" i="33"/>
  <c r="T122" i="33"/>
  <c r="K92" i="31"/>
  <c r="AE92" i="31"/>
  <c r="Q59" i="31"/>
  <c r="AA60" i="29"/>
  <c r="R116" i="29"/>
  <c r="G60" i="29"/>
  <c r="I92" i="27"/>
  <c r="S92" i="28"/>
  <c r="AC92" i="27"/>
  <c r="H122" i="28"/>
  <c r="AB122" i="28"/>
  <c r="Q53" i="27"/>
  <c r="U92" i="33" a="1"/>
  <c r="R106" i="31" a="1"/>
  <c r="T141" i="27" a="1"/>
  <c r="S87" i="29" a="1"/>
  <c r="Q54" i="28" a="1"/>
  <c r="AD122" i="33" l="1"/>
  <c r="J122" i="33"/>
  <c r="U92" i="33"/>
  <c r="G59" i="31"/>
  <c r="AA59" i="31"/>
  <c r="R106" i="31"/>
  <c r="H116" i="29"/>
  <c r="AB116" i="29"/>
  <c r="S87" i="29"/>
  <c r="AA53" i="27"/>
  <c r="Q54" i="28"/>
  <c r="G53" i="27"/>
  <c r="AC92" i="28"/>
  <c r="I92" i="28"/>
  <c r="T141" i="27"/>
  <c r="T142" i="28" a="1"/>
  <c r="Q59" i="33" a="1"/>
  <c r="S85" i="31" a="1"/>
  <c r="Q49" i="29" a="1"/>
  <c r="AE92" i="33" l="1"/>
  <c r="K92" i="33"/>
  <c r="Q59" i="33"/>
  <c r="AB106" i="31"/>
  <c r="H106" i="31"/>
  <c r="S85" i="31"/>
  <c r="I87" i="29"/>
  <c r="AC87" i="29"/>
  <c r="Q49" i="29"/>
  <c r="J141" i="27"/>
  <c r="T142" i="28"/>
  <c r="AD141" i="27"/>
  <c r="AA54" i="28"/>
  <c r="G54" i="28"/>
  <c r="T136" i="29" a="1"/>
  <c r="R106" i="33" a="1"/>
  <c r="Q49" i="31" a="1"/>
  <c r="R92" i="27" a="1"/>
  <c r="AA59" i="33" l="1"/>
  <c r="G59" i="33"/>
  <c r="R106" i="33"/>
  <c r="AC85" i="31"/>
  <c r="I85" i="31"/>
  <c r="Q49" i="31"/>
  <c r="AA49" i="29"/>
  <c r="G49" i="29"/>
  <c r="T136" i="29"/>
  <c r="J142" i="28"/>
  <c r="AD142" i="28"/>
  <c r="R92" i="27"/>
  <c r="R92" i="28" a="1"/>
  <c r="T134" i="31" a="1"/>
  <c r="S85" i="33" a="1"/>
  <c r="AD137" i="29" l="1"/>
  <c r="J137" i="29"/>
  <c r="H106" i="33"/>
  <c r="AB106" i="33"/>
  <c r="S85" i="33"/>
  <c r="G49" i="31"/>
  <c r="AA49" i="31"/>
  <c r="T134" i="31"/>
  <c r="AD136" i="29"/>
  <c r="J136" i="29"/>
  <c r="H92" i="27"/>
  <c r="R92" i="28"/>
  <c r="AB92" i="27"/>
  <c r="Q49" i="33" a="1"/>
  <c r="T134" i="33" a="1"/>
  <c r="R87" i="29" a="1"/>
  <c r="T113" i="27" a="1"/>
  <c r="T134" i="33" l="1"/>
  <c r="AC85" i="33"/>
  <c r="I85" i="33"/>
  <c r="Q49" i="33"/>
  <c r="AD134" i="31"/>
  <c r="J134" i="31"/>
  <c r="R87" i="29"/>
  <c r="AB92" i="28"/>
  <c r="H92" i="28"/>
  <c r="T113" i="27"/>
  <c r="T135" i="33" a="1"/>
  <c r="T135" i="36" a="1"/>
  <c r="R85" i="31" a="1"/>
  <c r="T114" i="28" a="1"/>
  <c r="U84" i="27" a="1"/>
  <c r="T135" i="36" l="1"/>
  <c r="AD134" i="33"/>
  <c r="J134" i="33"/>
  <c r="G49" i="33"/>
  <c r="AA49" i="33"/>
  <c r="T135" i="33"/>
  <c r="R85" i="31"/>
  <c r="H87" i="29"/>
  <c r="AB87" i="29"/>
  <c r="J113" i="27"/>
  <c r="T114" i="28"/>
  <c r="AD113" i="27"/>
  <c r="U84" i="27"/>
  <c r="T110" i="29" a="1"/>
  <c r="T150" i="27" a="1"/>
  <c r="U84" i="28" a="1"/>
  <c r="AD135" i="36" l="1"/>
  <c r="J135" i="36"/>
  <c r="AD135" i="33"/>
  <c r="J135" i="33"/>
  <c r="AB85" i="31"/>
  <c r="H85" i="31"/>
  <c r="T110" i="29"/>
  <c r="AE84" i="27"/>
  <c r="U84" i="28"/>
  <c r="K84" i="27"/>
  <c r="J114" i="28"/>
  <c r="AD114" i="28"/>
  <c r="T150" i="27"/>
  <c r="T119" i="31" a="1"/>
  <c r="T151" i="28" a="1"/>
  <c r="R85" i="33" a="1"/>
  <c r="Q139" i="27" a="1"/>
  <c r="U79" i="29" a="1"/>
  <c r="R85" i="33" l="1"/>
  <c r="T119" i="31"/>
  <c r="AD110" i="29"/>
  <c r="J110" i="29"/>
  <c r="U79" i="29"/>
  <c r="J150" i="27"/>
  <c r="T151" i="28"/>
  <c r="AD150" i="27"/>
  <c r="K84" i="28"/>
  <c r="AE84" i="28"/>
  <c r="Q139" i="27"/>
  <c r="U77" i="31" a="1"/>
  <c r="T147" i="29" a="1"/>
  <c r="Q140" i="28" a="1"/>
  <c r="S113" i="27" a="1"/>
  <c r="T118" i="33" a="1"/>
  <c r="T118" i="33" l="1"/>
  <c r="H85" i="33"/>
  <c r="AB85" i="33"/>
  <c r="J119" i="31"/>
  <c r="AD119" i="31"/>
  <c r="U77" i="31"/>
  <c r="K79" i="29"/>
  <c r="T147" i="29"/>
  <c r="AE79" i="29"/>
  <c r="AA139" i="27"/>
  <c r="Q140" i="28"/>
  <c r="G139" i="27"/>
  <c r="AD151" i="28"/>
  <c r="J151" i="28"/>
  <c r="S113" i="27"/>
  <c r="S84" i="27" a="1"/>
  <c r="T145" i="31" a="1"/>
  <c r="S114" i="28" a="1"/>
  <c r="Q134" i="29" a="1"/>
  <c r="T119" i="33" a="1"/>
  <c r="AD118" i="33" l="1"/>
  <c r="J118" i="33"/>
  <c r="T119" i="33"/>
  <c r="AE77" i="31"/>
  <c r="K77" i="31"/>
  <c r="T145" i="31"/>
  <c r="AD147" i="29"/>
  <c r="J147" i="29"/>
  <c r="Q134" i="29"/>
  <c r="AC113" i="27"/>
  <c r="S114" i="28"/>
  <c r="I113" i="27"/>
  <c r="AA140" i="28"/>
  <c r="G140" i="28"/>
  <c r="S84" i="27"/>
  <c r="Q132" i="31" a="1"/>
  <c r="S84" i="28" a="1"/>
  <c r="S110" i="29" a="1"/>
  <c r="Q135" i="27" a="1"/>
  <c r="U77" i="33" a="1"/>
  <c r="AD119" i="33" l="1"/>
  <c r="J119" i="33"/>
  <c r="U77" i="33"/>
  <c r="J145" i="31"/>
  <c r="AD145" i="31"/>
  <c r="Q132" i="31"/>
  <c r="G134" i="29"/>
  <c r="S110" i="29"/>
  <c r="AA134" i="29"/>
  <c r="I84" i="27"/>
  <c r="S84" i="28"/>
  <c r="AC84" i="27"/>
  <c r="AC114" i="28"/>
  <c r="I114" i="28"/>
  <c r="Q135" i="27"/>
  <c r="T145" i="33" a="1"/>
  <c r="Q105" i="27" a="1"/>
  <c r="Q136" i="28" a="1"/>
  <c r="S79" i="29" a="1"/>
  <c r="S119" i="31" a="1"/>
  <c r="K77" i="33" l="1"/>
  <c r="AE77" i="33"/>
  <c r="T145" i="33"/>
  <c r="AA132" i="31"/>
  <c r="G132" i="31"/>
  <c r="S119" i="31"/>
  <c r="AC110" i="29"/>
  <c r="S79" i="29"/>
  <c r="I110" i="29"/>
  <c r="AA135" i="27"/>
  <c r="Q136" i="28"/>
  <c r="G135" i="27"/>
  <c r="I84" i="28"/>
  <c r="AC84" i="28"/>
  <c r="Q105" i="27"/>
  <c r="S118" i="33" a="1"/>
  <c r="Q106" i="28" a="1"/>
  <c r="S77" i="31" a="1"/>
  <c r="S73" i="27" a="1"/>
  <c r="Q132" i="33" a="1"/>
  <c r="Q130" i="29" a="1"/>
  <c r="S118" i="33" l="1"/>
  <c r="J145" i="33"/>
  <c r="AD145" i="33"/>
  <c r="Q132" i="33"/>
  <c r="AC119" i="31"/>
  <c r="I119" i="31"/>
  <c r="S77" i="31"/>
  <c r="AC79" i="29"/>
  <c r="I79" i="29"/>
  <c r="Q130" i="29"/>
  <c r="AA105" i="27"/>
  <c r="Q106" i="28"/>
  <c r="G105" i="27"/>
  <c r="AA136" i="28"/>
  <c r="G136" i="28"/>
  <c r="S73" i="27"/>
  <c r="Q124" i="31" a="1"/>
  <c r="S119" i="33" a="1"/>
  <c r="Q100" i="29" a="1"/>
  <c r="S73" i="28" a="1"/>
  <c r="Q134" i="27" a="1"/>
  <c r="AC118" i="33" l="1"/>
  <c r="I118" i="33"/>
  <c r="G132" i="33"/>
  <c r="AA132" i="33"/>
  <c r="S119" i="33"/>
  <c r="I77" i="31"/>
  <c r="AC77" i="31"/>
  <c r="Q124" i="31"/>
  <c r="G130" i="29"/>
  <c r="Q100" i="29"/>
  <c r="AA130" i="29"/>
  <c r="AC73" i="27"/>
  <c r="S73" i="28"/>
  <c r="I73" i="27"/>
  <c r="AA106" i="28"/>
  <c r="G106" i="28"/>
  <c r="Q134" i="27"/>
  <c r="S77" i="33" a="1"/>
  <c r="Q135" i="28" a="1"/>
  <c r="S68" i="29" a="1"/>
  <c r="Q98" i="31" a="1"/>
  <c r="U104" i="27" a="1"/>
  <c r="AC119" i="33" l="1"/>
  <c r="I119" i="33"/>
  <c r="S77" i="33"/>
  <c r="G124" i="31"/>
  <c r="AA124" i="31"/>
  <c r="Q98" i="31"/>
  <c r="AA100" i="29"/>
  <c r="G100" i="29"/>
  <c r="S68" i="29"/>
  <c r="AA134" i="27"/>
  <c r="Q135" i="28"/>
  <c r="G134" i="27"/>
  <c r="AC73" i="28"/>
  <c r="I73" i="28"/>
  <c r="U104" i="27"/>
  <c r="Q124" i="33" a="1"/>
  <c r="Q129" i="29" a="1"/>
  <c r="U105" i="28" a="1"/>
  <c r="Q73" i="27" a="1"/>
  <c r="S67" i="31" a="1"/>
  <c r="I77" i="33" l="1"/>
  <c r="AC77" i="33"/>
  <c r="Q124" i="33"/>
  <c r="AA98" i="31"/>
  <c r="G98" i="31"/>
  <c r="S67" i="31"/>
  <c r="I68" i="29"/>
  <c r="AC68" i="29"/>
  <c r="Q129" i="29"/>
  <c r="K104" i="27"/>
  <c r="U105" i="28"/>
  <c r="AE104" i="27"/>
  <c r="G135" i="28"/>
  <c r="AA135" i="28"/>
  <c r="Q73" i="27"/>
  <c r="Q73" i="28" a="1"/>
  <c r="Q128" i="31" a="1"/>
  <c r="U99" i="29" a="1"/>
  <c r="Q98" i="33" a="1"/>
  <c r="S128" i="27" a="1"/>
  <c r="AA124" i="33" l="1"/>
  <c r="G124" i="33"/>
  <c r="Q98" i="33"/>
  <c r="AC67" i="31"/>
  <c r="I67" i="31"/>
  <c r="Q128" i="31"/>
  <c r="G129" i="29"/>
  <c r="AA129" i="29"/>
  <c r="U99" i="29"/>
  <c r="G73" i="27"/>
  <c r="Q73" i="28"/>
  <c r="AA73" i="27"/>
  <c r="AE105" i="28"/>
  <c r="K105" i="28"/>
  <c r="S128" i="27"/>
  <c r="S67" i="33" a="1"/>
  <c r="Q62" i="27" a="1"/>
  <c r="S129" i="28" a="1"/>
  <c r="Q68" i="29" a="1"/>
  <c r="U97" i="31" a="1"/>
  <c r="G98" i="33" l="1"/>
  <c r="AA98" i="33"/>
  <c r="S67" i="33"/>
  <c r="AA128" i="31"/>
  <c r="G128" i="31"/>
  <c r="U97" i="31"/>
  <c r="K99" i="29"/>
  <c r="AE99" i="29"/>
  <c r="Q68" i="29"/>
  <c r="AC128" i="27"/>
  <c r="S129" i="28"/>
  <c r="I128" i="27"/>
  <c r="G73" i="28"/>
  <c r="AA73" i="28"/>
  <c r="Q62" i="27"/>
  <c r="Q67" i="31" a="1"/>
  <c r="Q128" i="33" a="1"/>
  <c r="Q63" i="28" a="1"/>
  <c r="R42" i="27" a="1"/>
  <c r="S123" i="29" a="1"/>
  <c r="I67" i="33" l="1"/>
  <c r="AC67" i="33"/>
  <c r="Q128" i="33"/>
  <c r="K97" i="31"/>
  <c r="AE97" i="31"/>
  <c r="Q67" i="31"/>
  <c r="G68" i="29"/>
  <c r="AA68" i="29"/>
  <c r="S123" i="29"/>
  <c r="G62" i="27"/>
  <c r="Q63" i="28"/>
  <c r="AA62" i="27"/>
  <c r="I129" i="28"/>
  <c r="AC129" i="28"/>
  <c r="R42" i="27"/>
  <c r="R43" i="28" a="1"/>
  <c r="U97" i="33" a="1"/>
  <c r="U79" i="27" a="1"/>
  <c r="Q58" i="29" a="1"/>
  <c r="S121" i="31" a="1"/>
  <c r="Q58" i="29" l="1"/>
  <c r="G128" i="33"/>
  <c r="AA128" i="33"/>
  <c r="U97" i="33"/>
  <c r="G67" i="31"/>
  <c r="AA67" i="31"/>
  <c r="S121" i="31"/>
  <c r="I123" i="29"/>
  <c r="AC123" i="29"/>
  <c r="H42" i="27"/>
  <c r="R43" i="28"/>
  <c r="AB42" i="27"/>
  <c r="G63" i="28"/>
  <c r="AA63" i="28"/>
  <c r="U79" i="27"/>
  <c r="Q57" i="31" a="1"/>
  <c r="Q67" i="33" a="1"/>
  <c r="R38" i="29" a="1"/>
  <c r="U79" i="28" a="1"/>
  <c r="S65" i="27" a="1"/>
  <c r="K97" i="33" l="1"/>
  <c r="AE97" i="33"/>
  <c r="Q67" i="33"/>
  <c r="I121" i="31"/>
  <c r="AC121" i="31"/>
  <c r="Q57" i="31"/>
  <c r="G58" i="29"/>
  <c r="AA58" i="29"/>
  <c r="R38" i="29"/>
  <c r="K79" i="27"/>
  <c r="U79" i="28"/>
  <c r="AE79" i="27"/>
  <c r="AB43" i="28"/>
  <c r="H43" i="28"/>
  <c r="S65" i="27"/>
  <c r="S121" i="33" a="1"/>
  <c r="U74" i="29" a="1"/>
  <c r="S66" i="28" a="1"/>
  <c r="R38" i="31" a="1"/>
  <c r="Q52" i="27" a="1"/>
  <c r="AA67" i="33" l="1"/>
  <c r="G67" i="33"/>
  <c r="S121" i="33"/>
  <c r="G57" i="31"/>
  <c r="AA57" i="31"/>
  <c r="R38" i="31"/>
  <c r="H38" i="29"/>
  <c r="AB38" i="29"/>
  <c r="U74" i="29"/>
  <c r="I65" i="27"/>
  <c r="S66" i="28"/>
  <c r="AC65" i="27"/>
  <c r="K79" i="28"/>
  <c r="AE79" i="28"/>
  <c r="Q52" i="27"/>
  <c r="Q57" i="33" a="1"/>
  <c r="T39" i="27" a="1"/>
  <c r="Q53" i="28" a="1"/>
  <c r="I121" i="33" l="1"/>
  <c r="AC121" i="33"/>
  <c r="Q57" i="33"/>
  <c r="H38" i="31"/>
  <c r="AB38" i="31"/>
  <c r="K74" i="29"/>
  <c r="AE74" i="29"/>
  <c r="AA52" i="27"/>
  <c r="Q53" i="28"/>
  <c r="G52" i="27"/>
  <c r="AC66" i="28"/>
  <c r="I66" i="28"/>
  <c r="T39" i="27"/>
  <c r="S60" i="31" a="1"/>
  <c r="R44" i="27" a="1"/>
  <c r="T40" i="28" a="1"/>
  <c r="Q48" i="29" a="1"/>
  <c r="R38" i="33" a="1"/>
  <c r="G57" i="33" l="1"/>
  <c r="AA57" i="33"/>
  <c r="R38" i="33"/>
  <c r="S60" i="31"/>
  <c r="AC61" i="29"/>
  <c r="I61" i="29"/>
  <c r="Q48" i="29"/>
  <c r="AD39" i="27"/>
  <c r="T40" i="28"/>
  <c r="J39" i="27"/>
  <c r="G53" i="28"/>
  <c r="AA53" i="28"/>
  <c r="R44" i="27"/>
  <c r="U10" i="27" a="1"/>
  <c r="T35" i="29" a="1"/>
  <c r="R45" i="28" a="1"/>
  <c r="Q48" i="31" a="1"/>
  <c r="H38" i="33" l="1"/>
  <c r="AB38" i="33"/>
  <c r="AC60" i="31"/>
  <c r="I60" i="31"/>
  <c r="Q48" i="31"/>
  <c r="AA48" i="29"/>
  <c r="G48" i="29"/>
  <c r="T35" i="29"/>
  <c r="H44" i="27"/>
  <c r="R45" i="28"/>
  <c r="AB44" i="27"/>
  <c r="J40" i="28"/>
  <c r="AD40" i="28"/>
  <c r="U10" i="27"/>
  <c r="T35" i="31" a="1"/>
  <c r="R40" i="29" a="1"/>
  <c r="S34" i="27" a="1"/>
  <c r="S60" i="33" a="1"/>
  <c r="U10" i="28" a="1"/>
  <c r="S60" i="33" l="1"/>
  <c r="G48" i="31"/>
  <c r="AA48" i="31"/>
  <c r="T35" i="31"/>
  <c r="J35" i="29"/>
  <c r="R40" i="29"/>
  <c r="AD35" i="29"/>
  <c r="K10" i="27"/>
  <c r="U10" i="28"/>
  <c r="AE10" i="27"/>
  <c r="AB45" i="28"/>
  <c r="H45" i="28"/>
  <c r="S34" i="27"/>
  <c r="U7" i="29" a="1"/>
  <c r="R40" i="31" a="1"/>
  <c r="Q72" i="27" a="1"/>
  <c r="S35" i="28" a="1"/>
  <c r="T34" i="33" a="1"/>
  <c r="Q48" i="33" a="1"/>
  <c r="T34" i="33" l="1"/>
  <c r="I60" i="33"/>
  <c r="AC60" i="33"/>
  <c r="Q48" i="33"/>
  <c r="AD35" i="31"/>
  <c r="J35" i="31"/>
  <c r="R40" i="31"/>
  <c r="H40" i="29"/>
  <c r="AB40" i="29"/>
  <c r="U7" i="29"/>
  <c r="AC34" i="27"/>
  <c r="S35" i="28"/>
  <c r="I34" i="27"/>
  <c r="AE10" i="28"/>
  <c r="K10" i="28"/>
  <c r="Q72" i="27"/>
  <c r="T35" i="33" a="1"/>
  <c r="T57" i="27" a="1"/>
  <c r="Q72" i="28" a="1"/>
  <c r="S29" i="29" a="1"/>
  <c r="U7" i="31" a="1"/>
  <c r="AD34" i="33" l="1"/>
  <c r="J34" i="33"/>
  <c r="AA48" i="33"/>
  <c r="G48" i="33"/>
  <c r="T35" i="33"/>
  <c r="H40" i="31"/>
  <c r="AB40" i="31"/>
  <c r="U7" i="31"/>
  <c r="K7" i="29"/>
  <c r="S29" i="29"/>
  <c r="AE7" i="29"/>
  <c r="AA72" i="27"/>
  <c r="Q72" i="28"/>
  <c r="G72" i="27"/>
  <c r="I35" i="28"/>
  <c r="AC35" i="28"/>
  <c r="T57" i="27"/>
  <c r="Q67" i="29" a="1"/>
  <c r="R46" i="27" a="1"/>
  <c r="S29" i="31" a="1"/>
  <c r="T34" i="36" a="1"/>
  <c r="T58" i="28" a="1"/>
  <c r="R40" i="33" a="1"/>
  <c r="T34" i="36" l="1"/>
  <c r="AD35" i="33"/>
  <c r="J35" i="33"/>
  <c r="R40" i="33"/>
  <c r="AE7" i="31"/>
  <c r="K7" i="31"/>
  <c r="S29" i="31"/>
  <c r="I29" i="29"/>
  <c r="AC29" i="29"/>
  <c r="Q67" i="29"/>
  <c r="AD57" i="27"/>
  <c r="T58" i="28"/>
  <c r="J57" i="27"/>
  <c r="AA72" i="28"/>
  <c r="G72" i="28"/>
  <c r="R46" i="27"/>
  <c r="Q66" i="31" a="1"/>
  <c r="U7" i="33" a="1"/>
  <c r="R47" i="28" a="1"/>
  <c r="T53" i="29" a="1"/>
  <c r="U20" i="27" a="1"/>
  <c r="AD34" i="36" l="1"/>
  <c r="J34" i="36"/>
  <c r="H40" i="33"/>
  <c r="AB40" i="33"/>
  <c r="U7" i="33"/>
  <c r="AC29" i="31"/>
  <c r="I29" i="31"/>
  <c r="Q66" i="31"/>
  <c r="G67" i="29"/>
  <c r="AA67" i="29"/>
  <c r="T53" i="29"/>
  <c r="H46" i="27"/>
  <c r="R47" i="28"/>
  <c r="AB46" i="27"/>
  <c r="AD58" i="28"/>
  <c r="J58" i="28"/>
  <c r="U20" i="27"/>
  <c r="U20" i="28" a="1"/>
  <c r="S29" i="33" a="1"/>
  <c r="R42" i="29" a="1"/>
  <c r="Q24" i="27" a="1"/>
  <c r="T52" i="31" a="1"/>
  <c r="K7" i="33" l="1"/>
  <c r="AE7" i="33"/>
  <c r="S29" i="33"/>
  <c r="G66" i="31"/>
  <c r="AA66" i="31"/>
  <c r="T52" i="31"/>
  <c r="AD53" i="29"/>
  <c r="J53" i="29"/>
  <c r="R42" i="29"/>
  <c r="AE20" i="27"/>
  <c r="U20" i="28"/>
  <c r="K20" i="27"/>
  <c r="AB47" i="28"/>
  <c r="H47" i="28"/>
  <c r="Q24" i="27"/>
  <c r="R42" i="31" a="1"/>
  <c r="Q24" i="28" a="1"/>
  <c r="U16" i="29" a="1"/>
  <c r="U30" i="27" a="1"/>
  <c r="Q66" i="33" a="1"/>
  <c r="I29" i="33" l="1"/>
  <c r="AC29" i="33"/>
  <c r="Q66" i="33"/>
  <c r="J52" i="31"/>
  <c r="AD52" i="31"/>
  <c r="R42" i="31"/>
  <c r="H42" i="29"/>
  <c r="AB42" i="29"/>
  <c r="U16" i="29"/>
  <c r="AA24" i="27"/>
  <c r="Q24" i="28"/>
  <c r="G24" i="27"/>
  <c r="K20" i="28"/>
  <c r="AE20" i="28"/>
  <c r="U30" i="27"/>
  <c r="U16" i="31" a="1"/>
  <c r="U30" i="28" a="1"/>
  <c r="T52" i="33" a="1"/>
  <c r="Q20" i="29" a="1"/>
  <c r="S13" i="27" a="1"/>
  <c r="AA66" i="33" l="1"/>
  <c r="G66" i="33"/>
  <c r="T52" i="33"/>
  <c r="AB42" i="31"/>
  <c r="H42" i="31"/>
  <c r="U16" i="31"/>
  <c r="K16" i="29"/>
  <c r="AE16" i="29"/>
  <c r="Q20" i="29"/>
  <c r="K30" i="27"/>
  <c r="U30" i="28"/>
  <c r="AE30" i="27"/>
  <c r="G24" i="28"/>
  <c r="AA24" i="28"/>
  <c r="S13" i="27"/>
  <c r="Q20" i="31" a="1"/>
  <c r="S13" i="28" a="1"/>
  <c r="U25" i="29" a="1"/>
  <c r="R42" i="33" a="1"/>
  <c r="R20" i="27" a="1"/>
  <c r="J52" i="33" l="1"/>
  <c r="AD52" i="33"/>
  <c r="R42" i="33"/>
  <c r="AE16" i="31"/>
  <c r="K16" i="31"/>
  <c r="Q20" i="31"/>
  <c r="AA20" i="29"/>
  <c r="G20" i="29"/>
  <c r="U25" i="29"/>
  <c r="I13" i="27"/>
  <c r="S13" i="28"/>
  <c r="AC13" i="27"/>
  <c r="K30" i="28"/>
  <c r="AE30" i="28"/>
  <c r="R20" i="27"/>
  <c r="S9" i="29" a="1"/>
  <c r="U25" i="31" a="1"/>
  <c r="S30" i="27" a="1"/>
  <c r="U16" i="33" a="1"/>
  <c r="R20" i="28" a="1"/>
  <c r="H42" i="33" l="1"/>
  <c r="AB42" i="33"/>
  <c r="U16" i="33"/>
  <c r="G20" i="31"/>
  <c r="AA20" i="31"/>
  <c r="U25" i="31"/>
  <c r="AE25" i="29"/>
  <c r="K25" i="29"/>
  <c r="S9" i="29"/>
  <c r="H20" i="27"/>
  <c r="R20" i="28"/>
  <c r="AB20" i="27"/>
  <c r="AC13" i="28"/>
  <c r="I13" i="28"/>
  <c r="S30" i="27"/>
  <c r="R16" i="29" a="1"/>
  <c r="Q20" i="33" a="1"/>
  <c r="S9" i="31" a="1"/>
  <c r="Q13" i="27" a="1"/>
  <c r="S30" i="28" a="1"/>
  <c r="K16" i="33" l="1"/>
  <c r="AE16" i="33"/>
  <c r="Q20" i="33"/>
  <c r="K25" i="31"/>
  <c r="AE25" i="31"/>
  <c r="S9" i="31"/>
  <c r="I9" i="29"/>
  <c r="AC9" i="29"/>
  <c r="R16" i="29"/>
  <c r="AC30" i="27"/>
  <c r="S30" i="28"/>
  <c r="I30" i="27"/>
  <c r="H20" i="28"/>
  <c r="AB20" i="28"/>
  <c r="Q13" i="27"/>
  <c r="S141" i="27" a="1"/>
  <c r="R16" i="31" a="1"/>
  <c r="Q13" i="28" a="1"/>
  <c r="S25" i="29" a="1"/>
  <c r="U25" i="33" a="1"/>
  <c r="G20" i="33" l="1"/>
  <c r="AA20" i="33"/>
  <c r="U25" i="33"/>
  <c r="I9" i="31"/>
  <c r="AC9" i="31"/>
  <c r="R16" i="31"/>
  <c r="H16" i="29"/>
  <c r="AB16" i="29"/>
  <c r="S25" i="29"/>
  <c r="G13" i="27"/>
  <c r="Q13" i="28"/>
  <c r="AA13" i="27"/>
  <c r="I30" i="28"/>
  <c r="AC30" i="28"/>
  <c r="S141" i="27"/>
  <c r="S142" i="28" a="1"/>
  <c r="S25" i="31" a="1"/>
  <c r="S9" i="33" a="1"/>
  <c r="R34" i="27" a="1"/>
  <c r="Q9" i="29" a="1"/>
  <c r="K25" i="33" l="1"/>
  <c r="AE25" i="33"/>
  <c r="S9" i="33"/>
  <c r="AB16" i="31"/>
  <c r="H16" i="31"/>
  <c r="S25" i="31"/>
  <c r="I25" i="29"/>
  <c r="Q9" i="29"/>
  <c r="AC25" i="29"/>
  <c r="I141" i="27"/>
  <c r="S142" i="28"/>
  <c r="AC141" i="27"/>
  <c r="G13" i="28"/>
  <c r="AA13" i="28"/>
  <c r="R34" i="27"/>
  <c r="R136" i="27" a="1"/>
  <c r="S136" i="29" a="1"/>
  <c r="R35" i="28" a="1"/>
  <c r="Q9" i="31" a="1"/>
  <c r="R16" i="33" a="1"/>
  <c r="AC9" i="33" l="1"/>
  <c r="I9" i="33"/>
  <c r="R16" i="33"/>
  <c r="I25" i="31"/>
  <c r="AC25" i="31"/>
  <c r="Q9" i="31"/>
  <c r="AA9" i="29"/>
  <c r="G9" i="29"/>
  <c r="S136" i="29"/>
  <c r="H34" i="27"/>
  <c r="R35" i="28"/>
  <c r="AB34" i="27"/>
  <c r="I142" i="28"/>
  <c r="AC142" i="28"/>
  <c r="R136" i="27"/>
  <c r="S25" i="33" a="1"/>
  <c r="S134" i="31" a="1"/>
  <c r="R29" i="29" a="1"/>
  <c r="R137" i="28" a="1"/>
  <c r="R86" i="27" a="1"/>
  <c r="AC137" i="29" l="1"/>
  <c r="I137" i="29"/>
  <c r="H16" i="33"/>
  <c r="AB16" i="33"/>
  <c r="S25" i="33"/>
  <c r="AA9" i="31"/>
  <c r="G9" i="31"/>
  <c r="S134" i="31"/>
  <c r="I136" i="29"/>
  <c r="AC136" i="29"/>
  <c r="R29" i="29"/>
  <c r="H136" i="27"/>
  <c r="R137" i="28"/>
  <c r="AB136" i="27"/>
  <c r="H35" i="28"/>
  <c r="AB35" i="28"/>
  <c r="R86" i="27"/>
  <c r="Q130" i="27" a="1"/>
  <c r="R29" i="31" a="1"/>
  <c r="R131" i="29" a="1"/>
  <c r="S134" i="33" a="1"/>
  <c r="Q9" i="33" a="1"/>
  <c r="R86" i="28" a="1"/>
  <c r="S134" i="33" l="1"/>
  <c r="I25" i="33"/>
  <c r="AC25" i="33"/>
  <c r="Q9" i="33"/>
  <c r="AC134" i="31"/>
  <c r="I134" i="31"/>
  <c r="R29" i="31"/>
  <c r="H29" i="29"/>
  <c r="R131" i="29"/>
  <c r="AB29" i="29"/>
  <c r="H86" i="27"/>
  <c r="R86" i="28"/>
  <c r="AB86" i="27"/>
  <c r="H137" i="28"/>
  <c r="AB137" i="28"/>
  <c r="Q130" i="27"/>
  <c r="S135" i="33" a="1"/>
  <c r="R81" i="29" a="1"/>
  <c r="R129" i="31" a="1"/>
  <c r="S100" i="27" a="1"/>
  <c r="Q131" i="28" a="1"/>
  <c r="S135" i="36" a="1"/>
  <c r="S135" i="36" l="1"/>
  <c r="AC134" i="33"/>
  <c r="I134" i="33"/>
  <c r="G9" i="33"/>
  <c r="AA9" i="33"/>
  <c r="S135" i="33"/>
  <c r="H29" i="31"/>
  <c r="AB29" i="31"/>
  <c r="R129" i="31"/>
  <c r="AB131" i="29"/>
  <c r="H131" i="29"/>
  <c r="R81" i="29"/>
  <c r="G130" i="27"/>
  <c r="Q131" i="28"/>
  <c r="AA130" i="27"/>
  <c r="AB86" i="28"/>
  <c r="H86" i="28"/>
  <c r="S100" i="27"/>
  <c r="Q125" i="29" a="1"/>
  <c r="Q65" i="27" a="1"/>
  <c r="R29" i="33" a="1"/>
  <c r="R79" i="31" a="1"/>
  <c r="S100" i="28" a="1"/>
  <c r="AC135" i="36" l="1"/>
  <c r="I135" i="36"/>
  <c r="I135" i="33"/>
  <c r="AC135" i="33"/>
  <c r="R29" i="33"/>
  <c r="H129" i="31"/>
  <c r="AB129" i="31"/>
  <c r="R79" i="31"/>
  <c r="AB81" i="29"/>
  <c r="H81" i="29"/>
  <c r="Q125" i="29"/>
  <c r="I100" i="27"/>
  <c r="S100" i="28"/>
  <c r="AC100" i="27"/>
  <c r="G131" i="28"/>
  <c r="AA131" i="28"/>
  <c r="Q65" i="27"/>
  <c r="R129" i="33" a="1"/>
  <c r="U146" i="27" a="1"/>
  <c r="Q123" i="31" a="1"/>
  <c r="Q66" i="28" a="1"/>
  <c r="S95" i="29" a="1"/>
  <c r="H29" i="33" l="1"/>
  <c r="AB29" i="33"/>
  <c r="R129" i="33"/>
  <c r="H79" i="31"/>
  <c r="AB79" i="31"/>
  <c r="Q123" i="31"/>
  <c r="G125" i="29"/>
  <c r="AA125" i="29"/>
  <c r="S95" i="29"/>
  <c r="G65" i="27"/>
  <c r="Q66" i="28"/>
  <c r="AA65" i="27"/>
  <c r="I100" i="28"/>
  <c r="AC100" i="28"/>
  <c r="U146" i="27"/>
  <c r="R79" i="33" a="1"/>
  <c r="Q132" i="27" a="1"/>
  <c r="U147" i="28" a="1"/>
  <c r="S93" i="31" a="1"/>
  <c r="H129" i="33" l="1"/>
  <c r="AB129" i="33"/>
  <c r="R79" i="33"/>
  <c r="AA123" i="31"/>
  <c r="G123" i="31"/>
  <c r="S93" i="31"/>
  <c r="AC95" i="29"/>
  <c r="I95" i="29"/>
  <c r="K146" i="27"/>
  <c r="U147" i="28"/>
  <c r="AE146" i="27"/>
  <c r="G66" i="28"/>
  <c r="AA66" i="28"/>
  <c r="Q132" i="27"/>
  <c r="T101" i="27" a="1"/>
  <c r="U142" i="29" a="1"/>
  <c r="Q133" i="28" a="1"/>
  <c r="Q123" i="33" a="1"/>
  <c r="Q60" i="31" a="1"/>
  <c r="H79" i="33" l="1"/>
  <c r="AB79" i="33"/>
  <c r="Q123" i="33"/>
  <c r="AC93" i="31"/>
  <c r="I93" i="31"/>
  <c r="Q60" i="31"/>
  <c r="AA61" i="29"/>
  <c r="G61" i="29"/>
  <c r="U142" i="29"/>
  <c r="AA132" i="27"/>
  <c r="Q133" i="28"/>
  <c r="G132" i="27"/>
  <c r="K147" i="28"/>
  <c r="AE147" i="28"/>
  <c r="T101" i="27"/>
  <c r="U140" i="31" a="1"/>
  <c r="S93" i="33" a="1"/>
  <c r="T102" i="28" a="1"/>
  <c r="Q127" i="29" a="1"/>
  <c r="R71" i="27" a="1"/>
  <c r="AA123" i="33" l="1"/>
  <c r="G123" i="33"/>
  <c r="S93" i="33"/>
  <c r="AA60" i="31"/>
  <c r="G60" i="31"/>
  <c r="U140" i="31"/>
  <c r="K142" i="29"/>
  <c r="AE142" i="29"/>
  <c r="Q127" i="29"/>
  <c r="J101" i="27"/>
  <c r="T102" i="28"/>
  <c r="AD101" i="27"/>
  <c r="G133" i="28"/>
  <c r="AA133" i="28"/>
  <c r="R71" i="27"/>
  <c r="H71" i="27" s="1"/>
  <c r="Q126" i="31" a="1"/>
  <c r="Q60" i="33" a="1"/>
  <c r="R68" i="27" a="1"/>
  <c r="I93" i="33" l="1"/>
  <c r="AC93" i="33"/>
  <c r="Q60" i="33"/>
  <c r="K140" i="31"/>
  <c r="AE140" i="31"/>
  <c r="Q126" i="31"/>
  <c r="G127" i="29"/>
  <c r="AA127" i="29"/>
  <c r="AB71" i="27"/>
  <c r="J102" i="28"/>
  <c r="AD102" i="28"/>
  <c r="R68" i="27"/>
  <c r="T125" i="27" a="1"/>
  <c r="R71" i="28" a="1"/>
  <c r="U140" i="33" a="1"/>
  <c r="AA60" i="33" l="1"/>
  <c r="G60" i="33"/>
  <c r="U140" i="33"/>
  <c r="G126" i="31"/>
  <c r="AA126" i="31"/>
  <c r="AB68" i="27"/>
  <c r="R71" i="28"/>
  <c r="H68" i="27"/>
  <c r="T125" i="27"/>
  <c r="R66" i="29" a="1"/>
  <c r="T126" i="28" a="1"/>
  <c r="Q126" i="33" a="1"/>
  <c r="R95" i="27" a="1"/>
  <c r="K140" i="33" l="1"/>
  <c r="AE140" i="33"/>
  <c r="Q126" i="33"/>
  <c r="R66" i="29"/>
  <c r="H66" i="29" s="1"/>
  <c r="AD125" i="27"/>
  <c r="T126" i="28"/>
  <c r="J125" i="27"/>
  <c r="H71" i="28"/>
  <c r="AB71" i="28"/>
  <c r="R95" i="27"/>
  <c r="T120" i="29" a="1"/>
  <c r="R65" i="31" a="1"/>
  <c r="R95" i="28" a="1"/>
  <c r="R57" i="27" a="1"/>
  <c r="G126" i="33" l="1"/>
  <c r="AA126" i="33"/>
  <c r="R65" i="31"/>
  <c r="AB66" i="29"/>
  <c r="T120" i="29"/>
  <c r="H95" i="27"/>
  <c r="R95" i="28"/>
  <c r="AB95" i="27"/>
  <c r="J126" i="28"/>
  <c r="AD126" i="28"/>
  <c r="R57" i="27"/>
  <c r="T115" i="31" a="1"/>
  <c r="R58" i="28" a="1"/>
  <c r="R91" i="29" a="1"/>
  <c r="R144" i="27" a="1"/>
  <c r="H65" i="31" l="1"/>
  <c r="AB65" i="31"/>
  <c r="T115" i="31"/>
  <c r="J120" i="29"/>
  <c r="AD120" i="29"/>
  <c r="R91" i="29"/>
  <c r="H57" i="27"/>
  <c r="R58" i="28"/>
  <c r="AB57" i="27"/>
  <c r="H95" i="28"/>
  <c r="AB95" i="28"/>
  <c r="R144" i="27"/>
  <c r="R145" i="28" a="1"/>
  <c r="R53" i="29" a="1"/>
  <c r="R65" i="33" a="1"/>
  <c r="R89" i="31" a="1"/>
  <c r="S127" i="27" a="1"/>
  <c r="R65" i="33" l="1"/>
  <c r="AD115" i="31"/>
  <c r="J115" i="31"/>
  <c r="R89" i="31"/>
  <c r="H91" i="29"/>
  <c r="AB91" i="29"/>
  <c r="R53" i="29"/>
  <c r="H144" i="27"/>
  <c r="R145" i="28"/>
  <c r="AB144" i="27"/>
  <c r="H58" i="28"/>
  <c r="AB58" i="28"/>
  <c r="S127" i="27"/>
  <c r="R61" i="36" a="1"/>
  <c r="S128" i="28" a="1"/>
  <c r="T115" i="33" a="1"/>
  <c r="S97" i="27" a="1"/>
  <c r="R140" i="29" a="1"/>
  <c r="R52" i="31" a="1"/>
  <c r="R61" i="36" l="1"/>
  <c r="H61" i="36" s="1"/>
  <c r="H65" i="33"/>
  <c r="T115" i="33"/>
  <c r="AB65" i="33"/>
  <c r="AB89" i="31"/>
  <c r="H89" i="31"/>
  <c r="R52" i="31"/>
  <c r="H53" i="29"/>
  <c r="AB53" i="29"/>
  <c r="R140" i="29"/>
  <c r="I127" i="27"/>
  <c r="S128" i="28"/>
  <c r="AC127" i="27"/>
  <c r="H145" i="28"/>
  <c r="AB145" i="28"/>
  <c r="S97" i="27"/>
  <c r="R89" i="33" a="1"/>
  <c r="S97" i="28" a="1"/>
  <c r="R138" i="31" a="1"/>
  <c r="S122" i="29" a="1"/>
  <c r="S60" i="27" a="1"/>
  <c r="AB61" i="36" l="1"/>
  <c r="AD115" i="33"/>
  <c r="J115" i="33"/>
  <c r="R89" i="33"/>
  <c r="AB52" i="31"/>
  <c r="H52" i="31"/>
  <c r="R138" i="31"/>
  <c r="H140" i="29"/>
  <c r="S122" i="29"/>
  <c r="AB140" i="29"/>
  <c r="AC97" i="27"/>
  <c r="S97" i="28"/>
  <c r="I97" i="27"/>
  <c r="AC128" i="28"/>
  <c r="I128" i="28"/>
  <c r="S60" i="27"/>
  <c r="S92" i="29" a="1"/>
  <c r="S120" i="31" a="1"/>
  <c r="S61" i="28" a="1"/>
  <c r="R90" i="36" a="1"/>
  <c r="R52" i="33" a="1"/>
  <c r="Q118" i="27" a="1"/>
  <c r="R90" i="36" l="1"/>
  <c r="H89" i="33"/>
  <c r="AB89" i="33"/>
  <c r="R52" i="33"/>
  <c r="H138" i="31"/>
  <c r="AB138" i="31"/>
  <c r="S120" i="31"/>
  <c r="AC122" i="29"/>
  <c r="I122" i="29"/>
  <c r="S92" i="29"/>
  <c r="I60" i="27"/>
  <c r="S61" i="28"/>
  <c r="AC60" i="27"/>
  <c r="AC97" i="28"/>
  <c r="I97" i="28"/>
  <c r="Q118" i="27"/>
  <c r="S56" i="29" a="1"/>
  <c r="Q148" i="27" a="1"/>
  <c r="S90" i="31" a="1"/>
  <c r="Q119" i="28" a="1"/>
  <c r="R138" i="33" a="1"/>
  <c r="AB90" i="36" l="1"/>
  <c r="H90" i="36"/>
  <c r="H52" i="33"/>
  <c r="AB52" i="33"/>
  <c r="R138" i="33"/>
  <c r="AC120" i="31"/>
  <c r="I120" i="31"/>
  <c r="S90" i="31"/>
  <c r="AC92" i="29"/>
  <c r="S56" i="29"/>
  <c r="I92" i="29"/>
  <c r="G118" i="27"/>
  <c r="Q119" i="28"/>
  <c r="AA118" i="27"/>
  <c r="I61" i="28"/>
  <c r="AC61" i="28"/>
  <c r="Q148" i="27"/>
  <c r="Q90" i="27" a="1"/>
  <c r="S55" i="31" a="1"/>
  <c r="S120" i="33" a="1"/>
  <c r="H138" i="33" l="1"/>
  <c r="AB138" i="33"/>
  <c r="S120" i="33"/>
  <c r="I90" i="31"/>
  <c r="AC90" i="31"/>
  <c r="S55" i="31"/>
  <c r="I56" i="29"/>
  <c r="AC56" i="29"/>
  <c r="AA148" i="27"/>
  <c r="G148" i="27"/>
  <c r="AA119" i="28"/>
  <c r="G119" i="28"/>
  <c r="Q90" i="27"/>
  <c r="Q149" i="28" a="1"/>
  <c r="S90" i="33" a="1"/>
  <c r="Q90" i="28" a="1"/>
  <c r="AC120" i="33" l="1"/>
  <c r="I120" i="33"/>
  <c r="S90" i="33"/>
  <c r="AC55" i="31"/>
  <c r="I55" i="31"/>
  <c r="G90" i="27"/>
  <c r="Q149" i="28"/>
  <c r="Q90" i="28"/>
  <c r="AA90" i="27"/>
  <c r="S55" i="33" a="1"/>
  <c r="Q145" i="29" a="1"/>
  <c r="S140" i="27" a="1"/>
  <c r="Q85" i="29" a="1"/>
  <c r="I90" i="33" l="1"/>
  <c r="AC90" i="33"/>
  <c r="S55" i="33"/>
  <c r="Q145" i="29"/>
  <c r="Q85" i="29"/>
  <c r="G90" i="28"/>
  <c r="AA90" i="28"/>
  <c r="G149" i="28"/>
  <c r="AA149" i="28"/>
  <c r="S140" i="27"/>
  <c r="Q121" i="27" a="1"/>
  <c r="S141" i="28" a="1"/>
  <c r="Q143" i="31" a="1"/>
  <c r="Q83" i="31" a="1"/>
  <c r="I55" i="33" l="1"/>
  <c r="AC55" i="33"/>
  <c r="Q83" i="31"/>
  <c r="Q143" i="31"/>
  <c r="AA85" i="29"/>
  <c r="G85" i="29"/>
  <c r="AA145" i="29"/>
  <c r="G145" i="29"/>
  <c r="AC140" i="27"/>
  <c r="S141" i="28"/>
  <c r="I140" i="27"/>
  <c r="Q121" i="27"/>
  <c r="U89" i="27" a="1"/>
  <c r="S135" i="29" a="1"/>
  <c r="Q122" i="28" a="1"/>
  <c r="AA143" i="31" l="1"/>
  <c r="AA83" i="31"/>
  <c r="G143" i="31"/>
  <c r="G83" i="31"/>
  <c r="S135" i="29"/>
  <c r="G121" i="27"/>
  <c r="Q122" i="28"/>
  <c r="AA121" i="27"/>
  <c r="AC141" i="28"/>
  <c r="I141" i="28"/>
  <c r="U89" i="27"/>
  <c r="Q143" i="33" a="1"/>
  <c r="Q83" i="33" a="1"/>
  <c r="S133" i="31" a="1"/>
  <c r="U89" i="28" a="1"/>
  <c r="Q116" i="29" a="1"/>
  <c r="Q83" i="33" l="1"/>
  <c r="Q143" i="33"/>
  <c r="S133" i="31"/>
  <c r="I135" i="29"/>
  <c r="AC135" i="29"/>
  <c r="Q116" i="29"/>
  <c r="AE89" i="27"/>
  <c r="U89" i="28"/>
  <c r="K89" i="27"/>
  <c r="AA122" i="28"/>
  <c r="G122" i="28"/>
  <c r="Q106" i="31" a="1"/>
  <c r="U84" i="29" a="1"/>
  <c r="R110" i="27" a="1"/>
  <c r="AA143" i="33" l="1"/>
  <c r="AA83" i="33"/>
  <c r="G83" i="33"/>
  <c r="G143" i="33"/>
  <c r="AC133" i="31"/>
  <c r="I133" i="31"/>
  <c r="Q106" i="31"/>
  <c r="AA116" i="29"/>
  <c r="G116" i="29"/>
  <c r="U84" i="29"/>
  <c r="AE89" i="28"/>
  <c r="K89" i="28"/>
  <c r="R110" i="27"/>
  <c r="S133" i="33" a="1"/>
  <c r="U82" i="31" a="1"/>
  <c r="R81" i="27" a="1"/>
  <c r="R111" i="28" a="1"/>
  <c r="S133" i="33" l="1"/>
  <c r="AA106" i="31"/>
  <c r="G106" i="31"/>
  <c r="U82" i="31"/>
  <c r="K84" i="29"/>
  <c r="AE84" i="29"/>
  <c r="AB110" i="27"/>
  <c r="R111" i="28"/>
  <c r="H110" i="27"/>
  <c r="R81" i="27"/>
  <c r="Q124" i="27" a="1"/>
  <c r="Q106" i="33" a="1"/>
  <c r="R81" i="28" a="1"/>
  <c r="R106" i="29" a="1"/>
  <c r="AC133" i="33" l="1"/>
  <c r="I133" i="33"/>
  <c r="Q106" i="33"/>
  <c r="K82" i="31"/>
  <c r="AE82" i="31"/>
  <c r="R106" i="29"/>
  <c r="AB81" i="27"/>
  <c r="R81" i="28"/>
  <c r="H81" i="27"/>
  <c r="H111" i="28"/>
  <c r="AB111" i="28"/>
  <c r="Q124" i="27"/>
  <c r="R76" i="29" a="1"/>
  <c r="U137" i="27" a="1"/>
  <c r="Q125" i="28" a="1"/>
  <c r="U82" i="33" a="1"/>
  <c r="R111" i="31" a="1"/>
  <c r="G106" i="33" l="1"/>
  <c r="AA106" i="33"/>
  <c r="U82" i="33"/>
  <c r="R111" i="31"/>
  <c r="AB106" i="29"/>
  <c r="H106" i="29"/>
  <c r="R76" i="29"/>
  <c r="G124" i="27"/>
  <c r="Q125" i="28"/>
  <c r="AA124" i="27"/>
  <c r="H81" i="28"/>
  <c r="AB81" i="28"/>
  <c r="U137" i="27"/>
  <c r="Q110" i="27" a="1"/>
  <c r="R74" i="31" a="1"/>
  <c r="Q119" i="29" a="1"/>
  <c r="U138" i="28" a="1"/>
  <c r="AE82" i="33" l="1"/>
  <c r="K82" i="33"/>
  <c r="H111" i="31"/>
  <c r="AB111" i="31"/>
  <c r="R74" i="31"/>
  <c r="H76" i="29"/>
  <c r="AB76" i="29"/>
  <c r="Q119" i="29"/>
  <c r="AE137" i="27"/>
  <c r="U138" i="28"/>
  <c r="K137" i="27"/>
  <c r="G125" i="28"/>
  <c r="AA125" i="28"/>
  <c r="Q110" i="27"/>
  <c r="Q114" i="31" a="1"/>
  <c r="U80" i="27" a="1"/>
  <c r="R111" i="33" a="1"/>
  <c r="Q111" i="28" a="1"/>
  <c r="U132" i="29" a="1"/>
  <c r="R111" i="33" l="1"/>
  <c r="H74" i="31"/>
  <c r="AB74" i="31"/>
  <c r="Q114" i="31"/>
  <c r="AA119" i="29"/>
  <c r="U132" i="29"/>
  <c r="G119" i="29"/>
  <c r="G110" i="27"/>
  <c r="Q111" i="28"/>
  <c r="AA110" i="27"/>
  <c r="K138" i="28"/>
  <c r="AE138" i="28"/>
  <c r="U80" i="27"/>
  <c r="U132" i="27" a="1"/>
  <c r="U80" i="28" a="1"/>
  <c r="Q106" i="29" a="1"/>
  <c r="U130" i="31" a="1"/>
  <c r="R74" i="33" a="1"/>
  <c r="AB111" i="33" l="1"/>
  <c r="H111" i="33"/>
  <c r="R74" i="33"/>
  <c r="AA114" i="31"/>
  <c r="G114" i="31"/>
  <c r="U130" i="31"/>
  <c r="K132" i="29"/>
  <c r="AE132" i="29"/>
  <c r="Q106" i="29"/>
  <c r="AE80" i="27"/>
  <c r="U80" i="28"/>
  <c r="K80" i="27"/>
  <c r="G111" i="28"/>
  <c r="AA111" i="28"/>
  <c r="U132" i="27"/>
  <c r="U75" i="29" a="1"/>
  <c r="U133" i="28" a="1"/>
  <c r="Q111" i="31" a="1"/>
  <c r="Q114" i="33" a="1"/>
  <c r="T102" i="27" a="1"/>
  <c r="AB74" i="33" l="1"/>
  <c r="H74" i="33"/>
  <c r="Q114" i="33"/>
  <c r="K130" i="31"/>
  <c r="AE130" i="31"/>
  <c r="Q111" i="31"/>
  <c r="G106" i="29"/>
  <c r="AA106" i="29"/>
  <c r="U75" i="29"/>
  <c r="K132" i="27"/>
  <c r="U133" i="28"/>
  <c r="AE132" i="27"/>
  <c r="K80" i="28"/>
  <c r="AE80" i="28"/>
  <c r="T102" i="27"/>
  <c r="T103" i="28" a="1"/>
  <c r="U69" i="27" a="1"/>
  <c r="U130" i="33" a="1"/>
  <c r="U73" i="31" a="1"/>
  <c r="U127" i="29" a="1"/>
  <c r="G114" i="33" l="1"/>
  <c r="AA114" i="33"/>
  <c r="U130" i="33"/>
  <c r="AA111" i="31"/>
  <c r="G111" i="31"/>
  <c r="U73" i="31"/>
  <c r="K75" i="29"/>
  <c r="AE75" i="29"/>
  <c r="U127" i="29"/>
  <c r="AD102" i="27"/>
  <c r="T103" i="28"/>
  <c r="J102" i="27"/>
  <c r="AE133" i="28"/>
  <c r="K133" i="28"/>
  <c r="U69" i="27"/>
  <c r="T97" i="29" a="1"/>
  <c r="U69" i="28" a="1"/>
  <c r="R147" i="27" a="1"/>
  <c r="Q111" i="33" a="1"/>
  <c r="U126" i="31" a="1"/>
  <c r="AE130" i="33" l="1"/>
  <c r="K130" i="33"/>
  <c r="Q111" i="33"/>
  <c r="AE73" i="31"/>
  <c r="K73" i="31"/>
  <c r="U126" i="31"/>
  <c r="K127" i="29"/>
  <c r="AE127" i="29"/>
  <c r="T97" i="29"/>
  <c r="AE69" i="27"/>
  <c r="U69" i="28"/>
  <c r="K69" i="27"/>
  <c r="AD103" i="28"/>
  <c r="J103" i="28"/>
  <c r="R147" i="27"/>
  <c r="T132" i="27" a="1"/>
  <c r="T95" i="31" a="1"/>
  <c r="U73" i="33" a="1"/>
  <c r="U64" i="29" a="1"/>
  <c r="R148" i="28" a="1"/>
  <c r="AA111" i="33" l="1"/>
  <c r="G111" i="33"/>
  <c r="U73" i="33"/>
  <c r="AE126" i="31"/>
  <c r="K126" i="31"/>
  <c r="T95" i="31"/>
  <c r="J97" i="29"/>
  <c r="AD97" i="29"/>
  <c r="U64" i="29"/>
  <c r="H147" i="27"/>
  <c r="R148" i="28"/>
  <c r="AB147" i="27"/>
  <c r="AE69" i="28"/>
  <c r="K69" i="28"/>
  <c r="T132" i="27"/>
  <c r="T133" i="28" a="1"/>
  <c r="R143" i="29" a="1"/>
  <c r="U63" i="31" a="1"/>
  <c r="S102" i="27" a="1"/>
  <c r="U126" i="33" a="1"/>
  <c r="K73" i="33" l="1"/>
  <c r="AE73" i="33"/>
  <c r="U126" i="33"/>
  <c r="AD95" i="31"/>
  <c r="J95" i="31"/>
  <c r="U63" i="31"/>
  <c r="K64" i="29"/>
  <c r="AE64" i="29"/>
  <c r="R143" i="29"/>
  <c r="J132" i="27"/>
  <c r="T133" i="28"/>
  <c r="AD132" i="27"/>
  <c r="H148" i="28"/>
  <c r="AB148" i="28"/>
  <c r="S102" i="27"/>
  <c r="S103" i="28" a="1"/>
  <c r="S69" i="27" a="1"/>
  <c r="R141" i="31" a="1"/>
  <c r="R142" i="31" a="1"/>
  <c r="T95" i="33" a="1"/>
  <c r="T127" i="29" a="1"/>
  <c r="R142" i="31" l="1"/>
  <c r="K126" i="33"/>
  <c r="AE126" i="33"/>
  <c r="T95" i="33"/>
  <c r="AE63" i="31"/>
  <c r="K63" i="31"/>
  <c r="R141" i="31"/>
  <c r="H143" i="29"/>
  <c r="T127" i="29"/>
  <c r="AB143" i="29"/>
  <c r="AC102" i="27"/>
  <c r="S103" i="28"/>
  <c r="I102" i="27"/>
  <c r="AD133" i="28"/>
  <c r="J133" i="28"/>
  <c r="S69" i="27"/>
  <c r="S97" i="29" a="1"/>
  <c r="R142" i="33" a="1"/>
  <c r="R126" i="27" a="1"/>
  <c r="S69" i="28" a="1"/>
  <c r="U63" i="33" a="1"/>
  <c r="T126" i="31" a="1"/>
  <c r="R142" i="33" l="1"/>
  <c r="H142" i="31"/>
  <c r="AB142" i="31"/>
  <c r="AD95" i="33"/>
  <c r="J95" i="33"/>
  <c r="U63" i="33"/>
  <c r="H141" i="31"/>
  <c r="AB141" i="31"/>
  <c r="T126" i="31"/>
  <c r="AD127" i="29"/>
  <c r="J127" i="29"/>
  <c r="S97" i="29"/>
  <c r="I69" i="27"/>
  <c r="S69" i="28"/>
  <c r="AC69" i="27"/>
  <c r="AC103" i="28"/>
  <c r="I103" i="28"/>
  <c r="R126" i="27"/>
  <c r="S64" i="29" a="1"/>
  <c r="R141" i="33" a="1"/>
  <c r="S95" i="31" a="1"/>
  <c r="R127" i="28" a="1"/>
  <c r="Q96" i="27" a="1"/>
  <c r="AB142" i="33" l="1"/>
  <c r="H142" i="33"/>
  <c r="K63" i="33"/>
  <c r="AE63" i="33"/>
  <c r="R141" i="33"/>
  <c r="J126" i="31"/>
  <c r="AD126" i="31"/>
  <c r="S95" i="31"/>
  <c r="I97" i="29"/>
  <c r="AC97" i="29"/>
  <c r="S64" i="29"/>
  <c r="H126" i="27"/>
  <c r="R127" i="28"/>
  <c r="AB126" i="27"/>
  <c r="AC69" i="28"/>
  <c r="I69" i="28"/>
  <c r="Q96" i="27"/>
  <c r="T126" i="33" a="1"/>
  <c r="R142" i="36" a="1"/>
  <c r="S58" i="27" a="1"/>
  <c r="Q96" i="28" a="1"/>
  <c r="S63" i="31" a="1"/>
  <c r="R121" i="29" a="1"/>
  <c r="R142" i="36" l="1"/>
  <c r="AB141" i="33"/>
  <c r="H141" i="33"/>
  <c r="T126" i="33"/>
  <c r="AC95" i="31"/>
  <c r="I95" i="31"/>
  <c r="S63" i="31"/>
  <c r="AC64" i="29"/>
  <c r="I64" i="29"/>
  <c r="R121" i="29"/>
  <c r="G96" i="27"/>
  <c r="Q96" i="28"/>
  <c r="AA96" i="27"/>
  <c r="H127" i="28"/>
  <c r="AB127" i="28"/>
  <c r="S58" i="27"/>
  <c r="S59" i="28" a="1"/>
  <c r="S95" i="33" a="1"/>
  <c r="Q41" i="27" a="1"/>
  <c r="Q90" i="29" a="1"/>
  <c r="R116" i="31" a="1"/>
  <c r="AB142" i="36" l="1"/>
  <c r="H142" i="36"/>
  <c r="J126" i="33"/>
  <c r="AD126" i="33"/>
  <c r="S95" i="33"/>
  <c r="I63" i="31"/>
  <c r="AC63" i="31"/>
  <c r="R116" i="31"/>
  <c r="AB121" i="29"/>
  <c r="H121" i="29"/>
  <c r="Q90" i="29"/>
  <c r="AC58" i="27"/>
  <c r="S59" i="28"/>
  <c r="I58" i="27"/>
  <c r="AA96" i="28"/>
  <c r="G96" i="28"/>
  <c r="Q41" i="27"/>
  <c r="Q88" i="31" a="1"/>
  <c r="T78" i="27" a="1"/>
  <c r="S63" i="33" a="1"/>
  <c r="Q42" i="28" a="1"/>
  <c r="S54" i="29" a="1"/>
  <c r="AC95" i="33" l="1"/>
  <c r="I95" i="33"/>
  <c r="S63" i="33"/>
  <c r="AB116" i="31"/>
  <c r="H116" i="31"/>
  <c r="Q88" i="31"/>
  <c r="AA90" i="29"/>
  <c r="G90" i="29"/>
  <c r="S54" i="29"/>
  <c r="AA41" i="27"/>
  <c r="Q42" i="28"/>
  <c r="G41" i="27"/>
  <c r="AC59" i="28"/>
  <c r="I59" i="28"/>
  <c r="T78" i="27"/>
  <c r="R64" i="27" a="1"/>
  <c r="T78" i="28" a="1"/>
  <c r="S53" i="31" a="1"/>
  <c r="R116" i="33" a="1"/>
  <c r="Q37" i="29" a="1"/>
  <c r="I63" i="33" l="1"/>
  <c r="AC63" i="33"/>
  <c r="R116" i="33"/>
  <c r="G88" i="31"/>
  <c r="AA88" i="31"/>
  <c r="S53" i="31"/>
  <c r="I54" i="29"/>
  <c r="AC54" i="29"/>
  <c r="Q37" i="29"/>
  <c r="AD78" i="27"/>
  <c r="T78" i="28"/>
  <c r="J78" i="27"/>
  <c r="G42" i="28"/>
  <c r="AA42" i="28"/>
  <c r="R64" i="27"/>
  <c r="Q88" i="33" a="1"/>
  <c r="Q37" i="31" a="1"/>
  <c r="T73" i="29" a="1"/>
  <c r="R65" i="28" a="1"/>
  <c r="H116" i="33" l="1"/>
  <c r="AB116" i="33"/>
  <c r="Q88" i="33"/>
  <c r="AC53" i="31"/>
  <c r="I53" i="31"/>
  <c r="Q37" i="31"/>
  <c r="AA37" i="29"/>
  <c r="G37" i="29"/>
  <c r="T73" i="29"/>
  <c r="AB64" i="27"/>
  <c r="R65" i="28"/>
  <c r="H64" i="27"/>
  <c r="J78" i="28"/>
  <c r="AD78" i="28"/>
  <c r="R60" i="29" a="1"/>
  <c r="S38" i="27" a="1"/>
  <c r="T72" i="31" a="1"/>
  <c r="S53" i="33" a="1"/>
  <c r="G88" i="33" l="1"/>
  <c r="AA88" i="33"/>
  <c r="S53" i="33"/>
  <c r="G37" i="31"/>
  <c r="AA37" i="31"/>
  <c r="T72" i="31"/>
  <c r="J73" i="29"/>
  <c r="AD73" i="29"/>
  <c r="R60" i="29"/>
  <c r="AB65" i="28"/>
  <c r="H65" i="28"/>
  <c r="S38" i="27"/>
  <c r="S39" i="28" a="1"/>
  <c r="Q43" i="27" a="1"/>
  <c r="Q37" i="33" a="1"/>
  <c r="R59" i="31" a="1"/>
  <c r="I53" i="33" l="1"/>
  <c r="AC53" i="33"/>
  <c r="Q37" i="33"/>
  <c r="J72" i="31"/>
  <c r="AD72" i="31"/>
  <c r="R59" i="31"/>
  <c r="AB60" i="29"/>
  <c r="H60" i="29"/>
  <c r="AC38" i="27"/>
  <c r="S39" i="28"/>
  <c r="I38" i="27"/>
  <c r="Q43" i="27"/>
  <c r="T47" i="27" a="1"/>
  <c r="S33" i="29" a="1"/>
  <c r="T72" i="33" a="1"/>
  <c r="Q44" i="28" a="1"/>
  <c r="G37" i="33" l="1"/>
  <c r="AA37" i="33"/>
  <c r="T72" i="33"/>
  <c r="H59" i="31"/>
  <c r="AB59" i="31"/>
  <c r="S33" i="29"/>
  <c r="G43" i="27"/>
  <c r="Q44" i="28"/>
  <c r="AA43" i="27"/>
  <c r="AC39" i="28"/>
  <c r="I39" i="28"/>
  <c r="T47" i="27"/>
  <c r="Q39" i="29" a="1"/>
  <c r="S33" i="31" a="1"/>
  <c r="R33" i="27" a="1"/>
  <c r="T48" i="28" a="1"/>
  <c r="R59" i="33" a="1"/>
  <c r="AD72" i="33" l="1"/>
  <c r="J72" i="33"/>
  <c r="R59" i="33"/>
  <c r="S33" i="31"/>
  <c r="I33" i="29"/>
  <c r="AC33" i="29"/>
  <c r="Q39" i="29"/>
  <c r="AD47" i="27"/>
  <c r="T48" i="28"/>
  <c r="J47" i="27"/>
  <c r="G44" i="28"/>
  <c r="AA44" i="28"/>
  <c r="R33" i="27"/>
  <c r="T43" i="29" a="1"/>
  <c r="U70" i="27" a="1"/>
  <c r="Q39" i="31" a="1"/>
  <c r="R34" i="28" a="1"/>
  <c r="AB59" i="33" l="1"/>
  <c r="H59" i="33"/>
  <c r="I33" i="31"/>
  <c r="AC33" i="31"/>
  <c r="Q39" i="31"/>
  <c r="G39" i="29"/>
  <c r="T43" i="29"/>
  <c r="AA39" i="29"/>
  <c r="H33" i="27"/>
  <c r="R34" i="28"/>
  <c r="AB33" i="27"/>
  <c r="J48" i="28"/>
  <c r="AD48" i="28"/>
  <c r="U70" i="27"/>
  <c r="U70" i="28" a="1"/>
  <c r="S33" i="33" a="1"/>
  <c r="T43" i="31" a="1"/>
  <c r="S33" i="33" l="1"/>
  <c r="G39" i="31"/>
  <c r="AA39" i="31"/>
  <c r="T43" i="31"/>
  <c r="J43" i="29"/>
  <c r="AD43" i="29"/>
  <c r="K70" i="27"/>
  <c r="U70" i="28"/>
  <c r="AE70" i="27"/>
  <c r="AB34" i="28"/>
  <c r="H34" i="28"/>
  <c r="AC56" i="27"/>
  <c r="Q39" i="33" a="1"/>
  <c r="S57" i="28" a="1"/>
  <c r="Q45" i="27" a="1"/>
  <c r="U65" i="29" a="1"/>
  <c r="I33" i="33" l="1"/>
  <c r="AC33" i="33"/>
  <c r="Q39" i="33"/>
  <c r="AD43" i="31"/>
  <c r="J43" i="31"/>
  <c r="U65" i="29"/>
  <c r="S57" i="28"/>
  <c r="I56" i="27"/>
  <c r="K70" i="28"/>
  <c r="AE70" i="28"/>
  <c r="Q45" i="27"/>
  <c r="U64" i="31" a="1"/>
  <c r="S52" i="29" a="1"/>
  <c r="Q46" i="28" a="1"/>
  <c r="T43" i="33" a="1"/>
  <c r="G39" i="33" l="1"/>
  <c r="AA39" i="33"/>
  <c r="T43" i="33"/>
  <c r="U64" i="31"/>
  <c r="AE65" i="29"/>
  <c r="K65" i="29"/>
  <c r="S52" i="29"/>
  <c r="G45" i="27"/>
  <c r="Q46" i="28"/>
  <c r="AA45" i="27"/>
  <c r="AC57" i="28"/>
  <c r="I57" i="28"/>
  <c r="S51" i="31" a="1"/>
  <c r="Q41" i="29" a="1"/>
  <c r="J43" i="33" l="1"/>
  <c r="AD43" i="33"/>
  <c r="K64" i="31"/>
  <c r="AE64" i="31"/>
  <c r="S51" i="31"/>
  <c r="Q41" i="29"/>
  <c r="I52" i="29"/>
  <c r="AC52" i="29"/>
  <c r="AA46" i="28"/>
  <c r="G46" i="28"/>
  <c r="H15" i="27"/>
  <c r="U64" i="33" a="1"/>
  <c r="Q41" i="31" a="1"/>
  <c r="U22" i="27" a="1"/>
  <c r="U64" i="33" l="1"/>
  <c r="AC51" i="31"/>
  <c r="I51" i="31"/>
  <c r="Q41" i="31"/>
  <c r="G41" i="29"/>
  <c r="AA41" i="29"/>
  <c r="AB15" i="27"/>
  <c r="J32" i="28"/>
  <c r="AD32" i="28"/>
  <c r="U22" i="27"/>
  <c r="T29" i="27" a="1"/>
  <c r="S51" i="33" a="1"/>
  <c r="U22" i="28" a="1"/>
  <c r="AE64" i="33" l="1"/>
  <c r="K64" i="33"/>
  <c r="S51" i="33"/>
  <c r="G41" i="31"/>
  <c r="AA41" i="31"/>
  <c r="AE22" i="27"/>
  <c r="U22" i="28"/>
  <c r="K22" i="27"/>
  <c r="H15" i="28"/>
  <c r="AB15" i="28"/>
  <c r="T29" i="27"/>
  <c r="Q41" i="33" a="1"/>
  <c r="U18" i="29" a="1"/>
  <c r="T29" i="28" a="1"/>
  <c r="T19" i="27" a="1"/>
  <c r="I51" i="33" l="1"/>
  <c r="AC51" i="33"/>
  <c r="Q41" i="33"/>
  <c r="U18" i="29"/>
  <c r="J29" i="27"/>
  <c r="T29" i="28"/>
  <c r="AD29" i="27"/>
  <c r="AE22" i="28"/>
  <c r="K22" i="28"/>
  <c r="T19" i="27"/>
  <c r="T19" i="28" a="1"/>
  <c r="Q19" i="27" a="1"/>
  <c r="U18" i="31" a="1"/>
  <c r="T24" i="29" a="1"/>
  <c r="G41" i="33" l="1"/>
  <c r="AA41" i="33"/>
  <c r="U18" i="31"/>
  <c r="K18" i="29"/>
  <c r="AE18" i="29"/>
  <c r="T24" i="29"/>
  <c r="AD19" i="27"/>
  <c r="T19" i="28"/>
  <c r="J19" i="27"/>
  <c r="J29" i="28"/>
  <c r="AD29" i="28"/>
  <c r="Q19" i="27"/>
  <c r="T24" i="31" a="1"/>
  <c r="T15" i="29" a="1"/>
  <c r="R29" i="27" a="1"/>
  <c r="Q19" i="28" a="1"/>
  <c r="K18" i="31" l="1"/>
  <c r="AE18" i="31"/>
  <c r="T24" i="31"/>
  <c r="J24" i="29"/>
  <c r="AD24" i="29"/>
  <c r="T15" i="29"/>
  <c r="G19" i="27"/>
  <c r="Q19" i="28"/>
  <c r="AA19" i="27"/>
  <c r="J19" i="28"/>
  <c r="AD19" i="28"/>
  <c r="R29" i="27"/>
  <c r="U18" i="33" a="1"/>
  <c r="Q15" i="29" a="1"/>
  <c r="T15" i="31" a="1"/>
  <c r="R29" i="28" a="1"/>
  <c r="U12" i="27" a="1"/>
  <c r="U18" i="33" l="1"/>
  <c r="J24" i="31"/>
  <c r="AD24" i="31"/>
  <c r="T15" i="31"/>
  <c r="J15" i="29"/>
  <c r="AD15" i="29"/>
  <c r="Q15" i="29"/>
  <c r="AB29" i="27"/>
  <c r="R29" i="28"/>
  <c r="H29" i="27"/>
  <c r="G19" i="28"/>
  <c r="AA19" i="28"/>
  <c r="U12" i="27"/>
  <c r="Q128" i="27" a="1"/>
  <c r="R24" i="29" a="1"/>
  <c r="T24" i="33" a="1"/>
  <c r="Q15" i="31" a="1"/>
  <c r="U12" i="28" a="1"/>
  <c r="AE18" i="33" l="1"/>
  <c r="K18" i="33"/>
  <c r="T24" i="33"/>
  <c r="AD15" i="31"/>
  <c r="J15" i="31"/>
  <c r="Q15" i="31"/>
  <c r="G15" i="29"/>
  <c r="AA15" i="29"/>
  <c r="R24" i="29"/>
  <c r="AE12" i="27"/>
  <c r="U12" i="28"/>
  <c r="K12" i="27"/>
  <c r="AB29" i="28"/>
  <c r="H29" i="28"/>
  <c r="Q128" i="27"/>
  <c r="Q116" i="27" a="1"/>
  <c r="R24" i="31" a="1"/>
  <c r="T15" i="33" a="1"/>
  <c r="Q129" i="28" a="1"/>
  <c r="J24" i="33" l="1"/>
  <c r="AD24" i="33"/>
  <c r="T15" i="33"/>
  <c r="G15" i="31"/>
  <c r="AA15" i="31"/>
  <c r="R24" i="31"/>
  <c r="H24" i="29"/>
  <c r="AB24" i="29"/>
  <c r="G128" i="27"/>
  <c r="Q129" i="28"/>
  <c r="AA128" i="27"/>
  <c r="AE12" i="28"/>
  <c r="K12" i="28"/>
  <c r="Q116" i="27"/>
  <c r="S87" i="27" a="1"/>
  <c r="Q123" i="29" a="1"/>
  <c r="Q15" i="33" a="1"/>
  <c r="Q117" i="28" a="1"/>
  <c r="J15" i="33" l="1"/>
  <c r="AD15" i="33"/>
  <c r="Q15" i="33"/>
  <c r="AB24" i="31"/>
  <c r="H24" i="31"/>
  <c r="Q123" i="29"/>
  <c r="AA116" i="27"/>
  <c r="Q117" i="28"/>
  <c r="G116" i="27"/>
  <c r="G129" i="28"/>
  <c r="AA129" i="28"/>
  <c r="S87" i="27"/>
  <c r="R24" i="33" a="1"/>
  <c r="S87" i="28" a="1"/>
  <c r="Q121" i="31" a="1"/>
  <c r="Q112" i="29" a="1"/>
  <c r="T77" i="27" a="1"/>
  <c r="AA15" i="33" l="1"/>
  <c r="G15" i="33"/>
  <c r="R24" i="33"/>
  <c r="Q121" i="31"/>
  <c r="G123" i="29"/>
  <c r="AA123" i="29"/>
  <c r="Q112" i="29"/>
  <c r="AC87" i="27"/>
  <c r="S87" i="28"/>
  <c r="I87" i="27"/>
  <c r="G117" i="28"/>
  <c r="AA117" i="28"/>
  <c r="T77" i="27"/>
  <c r="T77" i="28" a="1"/>
  <c r="Q102" i="31" a="1"/>
  <c r="T136" i="27" a="1"/>
  <c r="S82" i="29" a="1"/>
  <c r="H24" i="33" l="1"/>
  <c r="AB24" i="33"/>
  <c r="AA121" i="31"/>
  <c r="G121" i="31"/>
  <c r="Q102" i="31"/>
  <c r="AA112" i="29"/>
  <c r="G112" i="29"/>
  <c r="S82" i="29"/>
  <c r="AD77" i="27"/>
  <c r="T77" i="28"/>
  <c r="J77" i="27"/>
  <c r="AC87" i="28"/>
  <c r="I87" i="28"/>
  <c r="T136" i="27"/>
  <c r="Q121" i="33" a="1"/>
  <c r="S80" i="31" a="1"/>
  <c r="T137" i="28" a="1"/>
  <c r="R77" i="27" a="1"/>
  <c r="T72" i="29" a="1"/>
  <c r="Q121" i="33" l="1"/>
  <c r="G102" i="31"/>
  <c r="AA102" i="31"/>
  <c r="S80" i="31"/>
  <c r="I82" i="29"/>
  <c r="AC82" i="29"/>
  <c r="T72" i="29"/>
  <c r="J136" i="27"/>
  <c r="T137" i="28"/>
  <c r="AD136" i="27"/>
  <c r="AD77" i="28"/>
  <c r="J77" i="28"/>
  <c r="R77" i="27"/>
  <c r="Q102" i="33" a="1"/>
  <c r="R77" i="28" a="1"/>
  <c r="T71" i="31" a="1"/>
  <c r="T130" i="27" a="1"/>
  <c r="AA121" i="33" l="1"/>
  <c r="G121" i="33"/>
  <c r="Q102" i="33"/>
  <c r="I80" i="31"/>
  <c r="AC80" i="31"/>
  <c r="T71" i="31"/>
  <c r="J72" i="29"/>
  <c r="AD72" i="29"/>
  <c r="AB77" i="27"/>
  <c r="R77" i="28"/>
  <c r="H77" i="27"/>
  <c r="AD137" i="28"/>
  <c r="J137" i="28"/>
  <c r="T130" i="27"/>
  <c r="R72" i="29" a="1"/>
  <c r="T129" i="31" a="1"/>
  <c r="S80" i="33" a="1"/>
  <c r="T131" i="28" a="1"/>
  <c r="Q119" i="27" a="1"/>
  <c r="AA102" i="33" l="1"/>
  <c r="G102" i="33"/>
  <c r="S80" i="33"/>
  <c r="AD71" i="31"/>
  <c r="J71" i="31"/>
  <c r="T129" i="31"/>
  <c r="J131" i="29"/>
  <c r="AD131" i="29"/>
  <c r="R72" i="29"/>
  <c r="AD130" i="27"/>
  <c r="T131" i="28"/>
  <c r="J130" i="27"/>
  <c r="AB77" i="28"/>
  <c r="H77" i="28"/>
  <c r="Q119" i="27"/>
  <c r="R71" i="31" a="1"/>
  <c r="U65" i="27" a="1"/>
  <c r="T125" i="29" a="1"/>
  <c r="T71" i="33" a="1"/>
  <c r="Q120" i="28" a="1"/>
  <c r="I80" i="33" l="1"/>
  <c r="AC80" i="33"/>
  <c r="T71" i="33"/>
  <c r="J129" i="31"/>
  <c r="AD129" i="31"/>
  <c r="R71" i="31"/>
  <c r="H72" i="29"/>
  <c r="AB72" i="29"/>
  <c r="T125" i="29"/>
  <c r="AA119" i="27"/>
  <c r="Q120" i="28"/>
  <c r="G119" i="27"/>
  <c r="J131" i="28"/>
  <c r="AD131" i="28"/>
  <c r="U65" i="27"/>
  <c r="T49" i="27" a="1"/>
  <c r="T123" i="31" a="1"/>
  <c r="U66" i="28" a="1"/>
  <c r="T129" i="33" a="1"/>
  <c r="Q114" i="29" a="1"/>
  <c r="J71" i="33" l="1"/>
  <c r="AD71" i="33"/>
  <c r="T129" i="33"/>
  <c r="H71" i="31"/>
  <c r="AB71" i="31"/>
  <c r="T123" i="31"/>
  <c r="J125" i="29"/>
  <c r="AD125" i="29"/>
  <c r="Q114" i="29"/>
  <c r="K65" i="27"/>
  <c r="U66" i="28"/>
  <c r="AE65" i="27"/>
  <c r="G120" i="28"/>
  <c r="AA120" i="28"/>
  <c r="T49" i="27"/>
  <c r="R71" i="33" a="1"/>
  <c r="T50" i="28" a="1"/>
  <c r="Q104" i="31" a="1"/>
  <c r="R37" i="27" a="1"/>
  <c r="AD129" i="33" l="1"/>
  <c r="J129" i="33"/>
  <c r="R71" i="33"/>
  <c r="J123" i="31"/>
  <c r="AD123" i="31"/>
  <c r="Q104" i="31"/>
  <c r="G114" i="29"/>
  <c r="AA114" i="29"/>
  <c r="AD49" i="27"/>
  <c r="T50" i="28"/>
  <c r="J49" i="27"/>
  <c r="K66" i="28"/>
  <c r="AE66" i="28"/>
  <c r="R37" i="27"/>
  <c r="T45" i="29" a="1"/>
  <c r="U60" i="31" a="1"/>
  <c r="T123" i="33" a="1"/>
  <c r="S46" i="27" a="1"/>
  <c r="R38" i="28" a="1"/>
  <c r="H71" i="33" l="1"/>
  <c r="AB71" i="33"/>
  <c r="T123" i="33"/>
  <c r="G104" i="31"/>
  <c r="AA104" i="31"/>
  <c r="U60" i="31"/>
  <c r="K61" i="29"/>
  <c r="T45" i="29"/>
  <c r="AE61" i="29"/>
  <c r="AB37" i="27"/>
  <c r="R38" i="28"/>
  <c r="H37" i="27"/>
  <c r="J50" i="28"/>
  <c r="AD50" i="28"/>
  <c r="S46" i="27"/>
  <c r="Q84" i="27" a="1"/>
  <c r="Q104" i="33" a="1"/>
  <c r="T45" i="31" a="1"/>
  <c r="R32" i="29" a="1"/>
  <c r="S47" i="28" a="1"/>
  <c r="J123" i="33" l="1"/>
  <c r="AD123" i="33"/>
  <c r="Q104" i="33"/>
  <c r="AE60" i="31"/>
  <c r="K60" i="31"/>
  <c r="T45" i="31"/>
  <c r="AD45" i="29"/>
  <c r="J45" i="29"/>
  <c r="R32" i="29"/>
  <c r="AC46" i="27"/>
  <c r="S47" i="28"/>
  <c r="I46" i="27"/>
  <c r="AB38" i="28"/>
  <c r="H38" i="28"/>
  <c r="Q84" i="27"/>
  <c r="U60" i="33" a="1"/>
  <c r="S42" i="29" a="1"/>
  <c r="R32" i="31" a="1"/>
  <c r="Q84" i="28" a="1"/>
  <c r="R55" i="27" a="1"/>
  <c r="AA104" i="33" l="1"/>
  <c r="G104" i="33"/>
  <c r="U60" i="33"/>
  <c r="J45" i="31"/>
  <c r="AD45" i="31"/>
  <c r="R32" i="31"/>
  <c r="H32" i="29"/>
  <c r="AB32" i="29"/>
  <c r="S42" i="29"/>
  <c r="AA84" i="27"/>
  <c r="Q84" i="28"/>
  <c r="G84" i="27"/>
  <c r="I47" i="28"/>
  <c r="AC47" i="28"/>
  <c r="R55" i="27"/>
  <c r="Q79" i="29" a="1"/>
  <c r="T45" i="33" a="1"/>
  <c r="R56" i="28" a="1"/>
  <c r="S42" i="31" a="1"/>
  <c r="U43" i="27" a="1"/>
  <c r="K60" i="33" l="1"/>
  <c r="AE60" i="33"/>
  <c r="T45" i="33"/>
  <c r="H32" i="31"/>
  <c r="AB32" i="31"/>
  <c r="S42" i="31"/>
  <c r="I42" i="29"/>
  <c r="AC42" i="29"/>
  <c r="Q79" i="29"/>
  <c r="H55" i="27"/>
  <c r="R56" i="28"/>
  <c r="AB55" i="27"/>
  <c r="AA84" i="28"/>
  <c r="G84" i="28"/>
  <c r="U43" i="27"/>
  <c r="S31" i="27" a="1"/>
  <c r="Q77" i="31" a="1"/>
  <c r="R51" i="29" a="1"/>
  <c r="R32" i="33" a="1"/>
  <c r="U44" i="28" a="1"/>
  <c r="AD45" i="33" l="1"/>
  <c r="J45" i="33"/>
  <c r="R32" i="33"/>
  <c r="AC42" i="31"/>
  <c r="I42" i="31"/>
  <c r="Q77" i="31"/>
  <c r="G79" i="29"/>
  <c r="R51" i="29"/>
  <c r="AA79" i="29"/>
  <c r="AE43" i="27"/>
  <c r="U44" i="28"/>
  <c r="K43" i="27"/>
  <c r="H56" i="28"/>
  <c r="AB56" i="28"/>
  <c r="S31" i="27"/>
  <c r="U39" i="29" a="1"/>
  <c r="Q14" i="27" a="1"/>
  <c r="S42" i="33" a="1"/>
  <c r="S31" i="28" a="1"/>
  <c r="H32" i="33" l="1"/>
  <c r="AB32" i="33"/>
  <c r="S42" i="33"/>
  <c r="G77" i="31"/>
  <c r="AA77" i="31"/>
  <c r="H51" i="29"/>
  <c r="AB51" i="29"/>
  <c r="U39" i="29"/>
  <c r="AC31" i="27"/>
  <c r="S31" i="28"/>
  <c r="I31" i="27"/>
  <c r="K44" i="28"/>
  <c r="AE44" i="28"/>
  <c r="Q14" i="27"/>
  <c r="T20" i="27" a="1"/>
  <c r="Q77" i="33" a="1"/>
  <c r="S26" i="29" a="1"/>
  <c r="U39" i="31" a="1"/>
  <c r="Q14" i="28" a="1"/>
  <c r="I42" i="33" l="1"/>
  <c r="AC42" i="33"/>
  <c r="Q77" i="33"/>
  <c r="U39" i="31"/>
  <c r="K39" i="29"/>
  <c r="AE39" i="29"/>
  <c r="S26" i="29"/>
  <c r="AA14" i="27"/>
  <c r="Q14" i="28"/>
  <c r="G14" i="27"/>
  <c r="I31" i="28"/>
  <c r="AC31" i="28"/>
  <c r="T20" i="27"/>
  <c r="Q10" i="29" a="1"/>
  <c r="T20" i="28" a="1"/>
  <c r="S26" i="31" a="1"/>
  <c r="R31" i="27" a="1"/>
  <c r="AA77" i="33" l="1"/>
  <c r="G77" i="33"/>
  <c r="AE39" i="31"/>
  <c r="K39" i="31"/>
  <c r="S26" i="31"/>
  <c r="I26" i="29"/>
  <c r="AC26" i="29"/>
  <c r="Q10" i="29"/>
  <c r="J20" i="27"/>
  <c r="T20" i="28"/>
  <c r="AD20" i="27"/>
  <c r="G14" i="28"/>
  <c r="AA14" i="28"/>
  <c r="R31" i="27"/>
  <c r="U39" i="33" a="1"/>
  <c r="T16" i="29" a="1"/>
  <c r="Q10" i="31" a="1"/>
  <c r="U16" i="27" a="1"/>
  <c r="R31" i="28" a="1"/>
  <c r="U39" i="33" l="1"/>
  <c r="I26" i="31"/>
  <c r="AC26" i="31"/>
  <c r="Q10" i="31"/>
  <c r="G10" i="29"/>
  <c r="AA10" i="29"/>
  <c r="T16" i="29"/>
  <c r="AB31" i="27"/>
  <c r="R31" i="28"/>
  <c r="H31" i="27"/>
  <c r="J20" i="28"/>
  <c r="AD20" i="28"/>
  <c r="U16" i="27"/>
  <c r="T12" i="27" a="1"/>
  <c r="U16" i="28" a="1"/>
  <c r="T16" i="31" a="1"/>
  <c r="S26" i="33" a="1"/>
  <c r="R26" i="29" a="1"/>
  <c r="AE39" i="33" l="1"/>
  <c r="K39" i="33"/>
  <c r="S26" i="33"/>
  <c r="G10" i="31"/>
  <c r="T16" i="31"/>
  <c r="J16" i="29"/>
  <c r="AA10" i="31"/>
  <c r="AD16" i="29"/>
  <c r="R26" i="29"/>
  <c r="K16" i="27"/>
  <c r="U16" i="28"/>
  <c r="AE16" i="27"/>
  <c r="H31" i="28"/>
  <c r="AB31" i="28"/>
  <c r="T12" i="27"/>
  <c r="T12" i="28" a="1"/>
  <c r="Q10" i="33" a="1"/>
  <c r="U64" i="27" a="1"/>
  <c r="U12" i="29" a="1"/>
  <c r="R26" i="31" a="1"/>
  <c r="I26" i="33" l="1"/>
  <c r="AC26" i="33"/>
  <c r="Q10" i="33"/>
  <c r="J16" i="31"/>
  <c r="AD16" i="31"/>
  <c r="R26" i="31"/>
  <c r="H26" i="29"/>
  <c r="AB26" i="29"/>
  <c r="U12" i="29"/>
  <c r="J12" i="27"/>
  <c r="T12" i="28"/>
  <c r="AD12" i="27"/>
  <c r="AE16" i="28"/>
  <c r="K16" i="28"/>
  <c r="U64" i="27"/>
  <c r="T16" i="33" a="1"/>
  <c r="U12" i="31" a="1"/>
  <c r="U65" i="28" a="1"/>
  <c r="S29" i="27" a="1"/>
  <c r="G10" i="33" l="1"/>
  <c r="T16" i="33"/>
  <c r="AA10" i="33"/>
  <c r="AB26" i="31"/>
  <c r="H26" i="31"/>
  <c r="U12" i="31"/>
  <c r="AE12" i="29"/>
  <c r="K12" i="29"/>
  <c r="AE64" i="27"/>
  <c r="U65" i="28"/>
  <c r="K64" i="27"/>
  <c r="J12" i="28"/>
  <c r="AD12" i="28"/>
  <c r="S29" i="27"/>
  <c r="R26" i="33" a="1"/>
  <c r="U60" i="29" a="1"/>
  <c r="R112" i="27" a="1"/>
  <c r="S29" i="28" a="1"/>
  <c r="AD16" i="33" l="1"/>
  <c r="J16" i="33"/>
  <c r="R26" i="33"/>
  <c r="AE12" i="31"/>
  <c r="K12" i="31"/>
  <c r="U60" i="29"/>
  <c r="AC29" i="27"/>
  <c r="S29" i="28"/>
  <c r="I29" i="27"/>
  <c r="AE65" i="28"/>
  <c r="K65" i="28"/>
  <c r="R112" i="27"/>
  <c r="U59" i="31" a="1"/>
  <c r="R113" i="28" a="1"/>
  <c r="S24" i="29" a="1"/>
  <c r="U12" i="33" a="1"/>
  <c r="T82" i="27" a="1"/>
  <c r="H26" i="33" l="1"/>
  <c r="U12" i="33"/>
  <c r="AB26" i="33"/>
  <c r="U59" i="31"/>
  <c r="K60" i="29"/>
  <c r="AE60" i="29"/>
  <c r="S24" i="29"/>
  <c r="AB112" i="27"/>
  <c r="R113" i="28"/>
  <c r="H112" i="27"/>
  <c r="I29" i="28"/>
  <c r="AC29" i="28"/>
  <c r="T82" i="27"/>
  <c r="U91" i="27" a="1"/>
  <c r="R108" i="29" a="1"/>
  <c r="T82" i="28" a="1"/>
  <c r="S24" i="31" a="1"/>
  <c r="AE12" i="33" l="1"/>
  <c r="K12" i="33"/>
  <c r="K59" i="31"/>
  <c r="AE59" i="31"/>
  <c r="S24" i="31"/>
  <c r="AC24" i="29"/>
  <c r="I24" i="29"/>
  <c r="R108" i="29"/>
  <c r="J82" i="27"/>
  <c r="T82" i="28"/>
  <c r="AD82" i="27"/>
  <c r="H113" i="28"/>
  <c r="AB113" i="28"/>
  <c r="U91" i="27"/>
  <c r="R61" i="27" a="1"/>
  <c r="U59" i="33" a="1"/>
  <c r="T77" i="29" a="1"/>
  <c r="U91" i="28" a="1"/>
  <c r="R117" i="31" a="1"/>
  <c r="AB109" i="29" l="1"/>
  <c r="H109" i="29"/>
  <c r="U59" i="33"/>
  <c r="AC24" i="31"/>
  <c r="I24" i="31"/>
  <c r="R117" i="31"/>
  <c r="H108" i="29"/>
  <c r="AB108" i="29"/>
  <c r="T77" i="29"/>
  <c r="AE91" i="27"/>
  <c r="U91" i="28"/>
  <c r="K91" i="27"/>
  <c r="J82" i="28"/>
  <c r="AD82" i="28"/>
  <c r="R61" i="27"/>
  <c r="U86" i="29" a="1"/>
  <c r="S24" i="33" a="1"/>
  <c r="R62" i="28" a="1"/>
  <c r="T75" i="31" a="1"/>
  <c r="Q136" i="27" a="1"/>
  <c r="K59" i="33" l="1"/>
  <c r="AE59" i="33"/>
  <c r="S24" i="33"/>
  <c r="AB117" i="31"/>
  <c r="H117" i="31"/>
  <c r="T75" i="31"/>
  <c r="AD77" i="29"/>
  <c r="J77" i="29"/>
  <c r="U86" i="29"/>
  <c r="AB61" i="27"/>
  <c r="R62" i="28"/>
  <c r="H61" i="27"/>
  <c r="AE91" i="28"/>
  <c r="K91" i="28"/>
  <c r="Q136" i="27"/>
  <c r="Q137" i="28" a="1"/>
  <c r="R57" i="29" a="1"/>
  <c r="U150" i="27" a="1"/>
  <c r="R117" i="33" a="1"/>
  <c r="U84" i="31" a="1"/>
  <c r="AC24" i="33" l="1"/>
  <c r="I24" i="33"/>
  <c r="R117" i="33"/>
  <c r="AD75" i="31"/>
  <c r="U84" i="31"/>
  <c r="K86" i="29"/>
  <c r="J75" i="31"/>
  <c r="AE86" i="29"/>
  <c r="R57" i="29"/>
  <c r="AA136" i="27"/>
  <c r="Q137" i="28"/>
  <c r="G136" i="27"/>
  <c r="H62" i="28"/>
  <c r="AB62" i="28"/>
  <c r="U150" i="27"/>
  <c r="U151" i="28" a="1"/>
  <c r="R118" i="36" a="1"/>
  <c r="T10" i="27" a="1"/>
  <c r="T75" i="33" a="1"/>
  <c r="R56" i="31" a="1"/>
  <c r="Q131" i="29" a="1"/>
  <c r="R118" i="36" l="1"/>
  <c r="AB117" i="33"/>
  <c r="H117" i="33"/>
  <c r="T75" i="33"/>
  <c r="K84" i="31"/>
  <c r="AE84" i="31"/>
  <c r="R56" i="31"/>
  <c r="AB57" i="29"/>
  <c r="H57" i="29"/>
  <c r="Q131" i="29"/>
  <c r="AE150" i="27"/>
  <c r="U151" i="28"/>
  <c r="K150" i="27"/>
  <c r="G137" i="28"/>
  <c r="AA137" i="28"/>
  <c r="T10" i="27"/>
  <c r="T10" i="28" a="1"/>
  <c r="U133" i="27" a="1"/>
  <c r="U84" i="33" a="1"/>
  <c r="Q129" i="31" a="1"/>
  <c r="U147" i="29" a="1"/>
  <c r="AB118" i="36" l="1"/>
  <c r="H118" i="36"/>
  <c r="AD75" i="33"/>
  <c r="J75" i="33"/>
  <c r="U84" i="33"/>
  <c r="AB56" i="31"/>
  <c r="H56" i="31"/>
  <c r="Q129" i="31"/>
  <c r="AA131" i="29"/>
  <c r="G131" i="29"/>
  <c r="U147" i="29"/>
  <c r="J10" i="27"/>
  <c r="T10" i="28"/>
  <c r="AD10" i="27"/>
  <c r="K151" i="28"/>
  <c r="AE151" i="28"/>
  <c r="U133" i="27"/>
  <c r="U134" i="28" a="1"/>
  <c r="R56" i="33" a="1"/>
  <c r="R83" i="27" a="1"/>
  <c r="U145" i="31" a="1"/>
  <c r="T7" i="29" a="1"/>
  <c r="AE84" i="33" l="1"/>
  <c r="K84" i="33"/>
  <c r="R56" i="33"/>
  <c r="AA129" i="31"/>
  <c r="G129" i="31"/>
  <c r="U145" i="31"/>
  <c r="K147" i="29"/>
  <c r="AE147" i="29"/>
  <c r="T7" i="29"/>
  <c r="K133" i="27"/>
  <c r="U134" i="28"/>
  <c r="AE133" i="27"/>
  <c r="AD10" i="28"/>
  <c r="J10" i="28"/>
  <c r="R83" i="27"/>
  <c r="U128" i="29" a="1"/>
  <c r="Q98" i="27" a="1"/>
  <c r="T7" i="31" a="1"/>
  <c r="Q129" i="33" a="1"/>
  <c r="R83" i="28" a="1"/>
  <c r="H56" i="33" l="1"/>
  <c r="AB56" i="33"/>
  <c r="Q129" i="33"/>
  <c r="K145" i="31"/>
  <c r="AE145" i="31"/>
  <c r="T7" i="31"/>
  <c r="J7" i="29"/>
  <c r="AD7" i="29"/>
  <c r="U128" i="29"/>
  <c r="H83" i="27"/>
  <c r="R83" i="28"/>
  <c r="AB83" i="27"/>
  <c r="K134" i="28"/>
  <c r="AE134" i="28"/>
  <c r="Q98" i="27"/>
  <c r="R78" i="29" a="1"/>
  <c r="U127" i="31" a="1"/>
  <c r="S61" i="27" a="1"/>
  <c r="Q98" i="28" a="1"/>
  <c r="U145" i="33" a="1"/>
  <c r="G129" i="33" l="1"/>
  <c r="AA129" i="33"/>
  <c r="U145" i="33"/>
  <c r="AD7" i="31"/>
  <c r="J7" i="31"/>
  <c r="U127" i="31"/>
  <c r="K128" i="29"/>
  <c r="AE128" i="29"/>
  <c r="R78" i="29"/>
  <c r="G98" i="27"/>
  <c r="Q98" i="28"/>
  <c r="AA98" i="27"/>
  <c r="AB83" i="28"/>
  <c r="H83" i="28"/>
  <c r="S61" i="27"/>
  <c r="R76" i="31" a="1"/>
  <c r="T145" i="27" a="1"/>
  <c r="T7" i="33" a="1"/>
  <c r="Q93" i="29" a="1"/>
  <c r="S62" i="28" a="1"/>
  <c r="K145" i="33" l="1"/>
  <c r="AE145" i="33"/>
  <c r="T7" i="33"/>
  <c r="K127" i="31"/>
  <c r="AE127" i="31"/>
  <c r="R76" i="31"/>
  <c r="H78" i="29"/>
  <c r="AB78" i="29"/>
  <c r="Q93" i="29"/>
  <c r="I61" i="27"/>
  <c r="S62" i="28"/>
  <c r="AC61" i="27"/>
  <c r="AA98" i="28"/>
  <c r="G98" i="28"/>
  <c r="T145" i="27"/>
  <c r="T146" i="28" a="1"/>
  <c r="S57" i="29" a="1"/>
  <c r="U129" i="27" a="1"/>
  <c r="Q91" i="31" a="1"/>
  <c r="U127" i="33" a="1"/>
  <c r="AD7" i="33" l="1"/>
  <c r="J7" i="33"/>
  <c r="U127" i="33"/>
  <c r="AB76" i="31"/>
  <c r="H76" i="31"/>
  <c r="Q91" i="31"/>
  <c r="AA93" i="29"/>
  <c r="G93" i="29"/>
  <c r="S57" i="29"/>
  <c r="AD145" i="27"/>
  <c r="T146" i="28"/>
  <c r="J145" i="27"/>
  <c r="I62" i="28"/>
  <c r="AC62" i="28"/>
  <c r="U129" i="27"/>
  <c r="S56" i="31" a="1"/>
  <c r="T141" i="29" a="1"/>
  <c r="R76" i="33" a="1"/>
  <c r="U130" i="28" a="1"/>
  <c r="R100" i="27" a="1"/>
  <c r="AE127" i="33" l="1"/>
  <c r="K127" i="33"/>
  <c r="R76" i="33"/>
  <c r="G91" i="31"/>
  <c r="AA91" i="31"/>
  <c r="S56" i="31"/>
  <c r="AC57" i="29"/>
  <c r="I57" i="29"/>
  <c r="T141" i="29"/>
  <c r="AE129" i="27"/>
  <c r="U130" i="28"/>
  <c r="K129" i="27"/>
  <c r="J146" i="28"/>
  <c r="AD146" i="28"/>
  <c r="R100" i="27"/>
  <c r="R100" i="28" a="1"/>
  <c r="T139" i="31" a="1"/>
  <c r="Q91" i="33" a="1"/>
  <c r="U124" i="29" a="1"/>
  <c r="T64" i="27" a="1"/>
  <c r="AB76" i="33" l="1"/>
  <c r="H76" i="33"/>
  <c r="Q91" i="33"/>
  <c r="I56" i="31"/>
  <c r="AC56" i="31"/>
  <c r="T139" i="31"/>
  <c r="J141" i="29"/>
  <c r="AD141" i="29"/>
  <c r="U124" i="29"/>
  <c r="H100" i="27"/>
  <c r="R100" i="28"/>
  <c r="AB100" i="27"/>
  <c r="K130" i="28"/>
  <c r="AE130" i="28"/>
  <c r="T64" i="27"/>
  <c r="T65" i="28" a="1"/>
  <c r="S56" i="33" a="1"/>
  <c r="R95" i="29" a="1"/>
  <c r="U122" i="31" a="1"/>
  <c r="AA91" i="33" l="1"/>
  <c r="G91" i="33"/>
  <c r="S56" i="33"/>
  <c r="J139" i="31"/>
  <c r="AD139" i="31"/>
  <c r="U122" i="31"/>
  <c r="AE124" i="29"/>
  <c r="K124" i="29"/>
  <c r="R95" i="29"/>
  <c r="AD64" i="27"/>
  <c r="T65" i="28"/>
  <c r="J64" i="27"/>
  <c r="H100" i="28"/>
  <c r="AB100" i="28"/>
  <c r="U92" i="27" a="1"/>
  <c r="T139" i="33" a="1"/>
  <c r="R93" i="31" a="1"/>
  <c r="T60" i="29" a="1"/>
  <c r="I56" i="33" l="1"/>
  <c r="AC56" i="33"/>
  <c r="T139" i="33"/>
  <c r="AE122" i="31"/>
  <c r="K122" i="31"/>
  <c r="R93" i="31"/>
  <c r="H95" i="29"/>
  <c r="AB95" i="29"/>
  <c r="T60" i="29"/>
  <c r="J65" i="28"/>
  <c r="AD65" i="28"/>
  <c r="U92" i="27"/>
  <c r="T53" i="27" a="1"/>
  <c r="T59" i="31" a="1"/>
  <c r="U92" i="28" a="1"/>
  <c r="U122" i="33" a="1"/>
  <c r="J139" i="33" l="1"/>
  <c r="AD139" i="33"/>
  <c r="U122" i="33"/>
  <c r="H93" i="31"/>
  <c r="AB93" i="31"/>
  <c r="T59" i="31"/>
  <c r="J60" i="29"/>
  <c r="AD60" i="29"/>
  <c r="K92" i="27"/>
  <c r="U92" i="28"/>
  <c r="AE92" i="27"/>
  <c r="T53" i="27"/>
  <c r="Q143" i="27" a="1"/>
  <c r="R93" i="33" a="1"/>
  <c r="T54" i="28" a="1"/>
  <c r="U87" i="29" a="1"/>
  <c r="K122" i="33" l="1"/>
  <c r="AE122" i="33"/>
  <c r="R93" i="33"/>
  <c r="J59" i="31"/>
  <c r="AD59" i="31"/>
  <c r="U87" i="29"/>
  <c r="AD53" i="27"/>
  <c r="T54" i="28"/>
  <c r="J53" i="27"/>
  <c r="AE92" i="28"/>
  <c r="K92" i="28"/>
  <c r="Q143" i="27"/>
  <c r="T59" i="33" a="1"/>
  <c r="Q144" i="28" a="1"/>
  <c r="S125" i="27" a="1"/>
  <c r="T49" i="29" a="1"/>
  <c r="U85" i="31" a="1"/>
  <c r="AB93" i="33" l="1"/>
  <c r="H93" i="33"/>
  <c r="T59" i="33"/>
  <c r="U85" i="31"/>
  <c r="AE87" i="29"/>
  <c r="K87" i="29"/>
  <c r="T49" i="29"/>
  <c r="AA143" i="27"/>
  <c r="Q144" i="28"/>
  <c r="G143" i="27"/>
  <c r="J54" i="28"/>
  <c r="AD54" i="28"/>
  <c r="S125" i="27"/>
  <c r="Q95" i="27" a="1"/>
  <c r="S126" i="28" a="1"/>
  <c r="T49" i="31" a="1"/>
  <c r="J59" i="33" l="1"/>
  <c r="AD59" i="33"/>
  <c r="K85" i="31"/>
  <c r="AE85" i="31"/>
  <c r="T49" i="31"/>
  <c r="J49" i="29"/>
  <c r="AD49" i="29"/>
  <c r="G139" i="29"/>
  <c r="I125" i="27"/>
  <c r="S126" i="28"/>
  <c r="AC125" i="27"/>
  <c r="AA144" i="28"/>
  <c r="G144" i="28"/>
  <c r="Q95" i="27"/>
  <c r="Q95" i="28" a="1"/>
  <c r="U85" i="33" a="1"/>
  <c r="U56" i="27" a="1"/>
  <c r="S120" i="29" a="1"/>
  <c r="U85" i="33" l="1"/>
  <c r="J49" i="31"/>
  <c r="AD49" i="31"/>
  <c r="AA139" i="29"/>
  <c r="S120" i="29"/>
  <c r="G95" i="27"/>
  <c r="Q95" i="28"/>
  <c r="AA95" i="27"/>
  <c r="AC126" i="28"/>
  <c r="I126" i="28"/>
  <c r="U56" i="27"/>
  <c r="T87" i="27" a="1"/>
  <c r="S115" i="31" a="1"/>
  <c r="Q91" i="29" a="1"/>
  <c r="U57" i="28" a="1"/>
  <c r="T49" i="33" a="1"/>
  <c r="AE85" i="33" l="1"/>
  <c r="K85" i="33"/>
  <c r="T49" i="33"/>
  <c r="S115" i="31"/>
  <c r="I120" i="29"/>
  <c r="AC120" i="29"/>
  <c r="Q91" i="29"/>
  <c r="K56" i="27"/>
  <c r="U57" i="28"/>
  <c r="AE56" i="27"/>
  <c r="G95" i="28"/>
  <c r="AA95" i="28"/>
  <c r="T87" i="27"/>
  <c r="R41" i="27" a="1"/>
  <c r="U52" i="29" a="1"/>
  <c r="Q89" i="31" a="1"/>
  <c r="T87" i="28" a="1"/>
  <c r="J49" i="33" l="1"/>
  <c r="AD49" i="33"/>
  <c r="I115" i="31"/>
  <c r="AC115" i="31"/>
  <c r="Q89" i="31"/>
  <c r="AA91" i="29"/>
  <c r="G91" i="29"/>
  <c r="U52" i="29"/>
  <c r="AD87" i="27"/>
  <c r="T87" i="28"/>
  <c r="J87" i="27"/>
  <c r="K57" i="28"/>
  <c r="AE57" i="28"/>
  <c r="R41" i="27"/>
  <c r="T82" i="29" a="1"/>
  <c r="R42" i="28" a="1"/>
  <c r="R139" i="27" a="1"/>
  <c r="S115" i="33" a="1"/>
  <c r="U51" i="31" a="1"/>
  <c r="S115" i="33" l="1"/>
  <c r="G89" i="31"/>
  <c r="AA89" i="31"/>
  <c r="U51" i="31"/>
  <c r="AE52" i="29"/>
  <c r="K52" i="29"/>
  <c r="T82" i="29"/>
  <c r="AB41" i="27"/>
  <c r="R42" i="28"/>
  <c r="H41" i="27"/>
  <c r="AD87" i="28"/>
  <c r="J87" i="28"/>
  <c r="R139" i="27"/>
  <c r="R140" i="28" a="1"/>
  <c r="Q89" i="33" a="1"/>
  <c r="T80" i="31" a="1"/>
  <c r="U115" i="27" a="1"/>
  <c r="R37" i="29" a="1"/>
  <c r="AC115" i="33" l="1"/>
  <c r="I115" i="33"/>
  <c r="Q89" i="33"/>
  <c r="K51" i="31"/>
  <c r="AE51" i="31"/>
  <c r="T80" i="31"/>
  <c r="J82" i="29"/>
  <c r="AD82" i="29"/>
  <c r="R37" i="29"/>
  <c r="H139" i="27"/>
  <c r="R140" i="28"/>
  <c r="AB139" i="27"/>
  <c r="AB42" i="28"/>
  <c r="H42" i="28"/>
  <c r="U115" i="27"/>
  <c r="Q40" i="27" a="1"/>
  <c r="U116" i="28" a="1"/>
  <c r="R134" i="29" a="1"/>
  <c r="Q90" i="36" a="1"/>
  <c r="R37" i="31" a="1"/>
  <c r="U51" i="33" a="1"/>
  <c r="Q90" i="36" l="1"/>
  <c r="AA89" i="33"/>
  <c r="G89" i="33"/>
  <c r="U51" i="33"/>
  <c r="AD80" i="31"/>
  <c r="J80" i="31"/>
  <c r="R37" i="31"/>
  <c r="AB37" i="29"/>
  <c r="H37" i="29"/>
  <c r="R134" i="29"/>
  <c r="AE115" i="27"/>
  <c r="U116" i="28"/>
  <c r="K115" i="27"/>
  <c r="AB140" i="28"/>
  <c r="H140" i="28"/>
  <c r="Q40" i="27"/>
  <c r="T80" i="33" a="1"/>
  <c r="U107" i="27" a="1"/>
  <c r="R132" i="31" a="1"/>
  <c r="Q41" i="28" a="1"/>
  <c r="G90" i="36" l="1"/>
  <c r="AA90" i="36"/>
  <c r="AE51" i="33"/>
  <c r="K51" i="33"/>
  <c r="T80" i="33"/>
  <c r="H37" i="31"/>
  <c r="AB37" i="31"/>
  <c r="R132" i="31"/>
  <c r="AB134" i="29"/>
  <c r="H134" i="29"/>
  <c r="G40" i="27"/>
  <c r="Q41" i="28"/>
  <c r="AA40" i="27"/>
  <c r="K116" i="28"/>
  <c r="AE116" i="28"/>
  <c r="U107" i="27"/>
  <c r="R37" i="33" a="1"/>
  <c r="Q36" i="29" a="1"/>
  <c r="Q151" i="27" a="1"/>
  <c r="U108" i="28" a="1"/>
  <c r="J80" i="33" l="1"/>
  <c r="AD80" i="33"/>
  <c r="R37" i="33"/>
  <c r="AB132" i="31"/>
  <c r="H132" i="31"/>
  <c r="Q36" i="29"/>
  <c r="K107" i="27"/>
  <c r="U108" i="28"/>
  <c r="AE107" i="27"/>
  <c r="AA41" i="28"/>
  <c r="G41" i="28"/>
  <c r="Q151" i="27"/>
  <c r="Q36" i="31" a="1"/>
  <c r="R132" i="33" a="1"/>
  <c r="U102" i="29" a="1"/>
  <c r="T107" i="27" a="1"/>
  <c r="Q152" i="28" a="1"/>
  <c r="AB37" i="33" l="1"/>
  <c r="H37" i="33"/>
  <c r="R132" i="33"/>
  <c r="Q36" i="31"/>
  <c r="AA36" i="29"/>
  <c r="G36" i="29"/>
  <c r="U102" i="29"/>
  <c r="AA151" i="27"/>
  <c r="Q152" i="28"/>
  <c r="G151" i="27"/>
  <c r="K108" i="28"/>
  <c r="AE108" i="28"/>
  <c r="T107" i="27"/>
  <c r="Q148" i="29" a="1"/>
  <c r="U100" i="31" a="1"/>
  <c r="T108" i="28" a="1"/>
  <c r="U130" i="27" a="1"/>
  <c r="H132" i="33" l="1"/>
  <c r="AB132" i="33"/>
  <c r="AA36" i="31"/>
  <c r="G36" i="31"/>
  <c r="U100" i="31"/>
  <c r="K102" i="29"/>
  <c r="AE102" i="29"/>
  <c r="Q148" i="29"/>
  <c r="J107" i="27"/>
  <c r="T108" i="28"/>
  <c r="AD107" i="27"/>
  <c r="AA152" i="28"/>
  <c r="G152" i="28"/>
  <c r="U130" i="27"/>
  <c r="T102" i="29" a="1"/>
  <c r="R119" i="27" a="1"/>
  <c r="Q36" i="33" a="1"/>
  <c r="U131" i="28" a="1"/>
  <c r="Q146" i="31" a="1"/>
  <c r="Q36" i="33" l="1"/>
  <c r="K100" i="31"/>
  <c r="AE100" i="31"/>
  <c r="Q146" i="31"/>
  <c r="G148" i="29"/>
  <c r="AA148" i="29"/>
  <c r="T102" i="29"/>
  <c r="K130" i="27"/>
  <c r="U131" i="28"/>
  <c r="AE130" i="27"/>
  <c r="J108" i="28"/>
  <c r="AD108" i="28"/>
  <c r="R119" i="27"/>
  <c r="U125" i="29" a="1"/>
  <c r="T100" i="31" a="1"/>
  <c r="R120" i="28" a="1"/>
  <c r="R66" i="27" a="1"/>
  <c r="U100" i="33" a="1"/>
  <c r="AA36" i="33" l="1"/>
  <c r="G36" i="33"/>
  <c r="U100" i="33"/>
  <c r="G146" i="31"/>
  <c r="AA146" i="31"/>
  <c r="T100" i="31"/>
  <c r="J102" i="29"/>
  <c r="AD102" i="29"/>
  <c r="U125" i="29"/>
  <c r="H119" i="27"/>
  <c r="R120" i="28"/>
  <c r="AB119" i="27"/>
  <c r="AE131" i="28"/>
  <c r="K131" i="28"/>
  <c r="R66" i="27"/>
  <c r="R114" i="29" a="1"/>
  <c r="Q146" i="27" a="1"/>
  <c r="U123" i="31" a="1"/>
  <c r="R67" i="28" a="1"/>
  <c r="Q146" i="33" a="1"/>
  <c r="AE100" i="33" l="1"/>
  <c r="K100" i="33"/>
  <c r="Q146" i="33"/>
  <c r="AD100" i="31"/>
  <c r="J100" i="31"/>
  <c r="U123" i="31"/>
  <c r="K125" i="29"/>
  <c r="AE125" i="29"/>
  <c r="R114" i="29"/>
  <c r="AB66" i="27"/>
  <c r="R67" i="28"/>
  <c r="H66" i="27"/>
  <c r="AB120" i="28"/>
  <c r="H120" i="28"/>
  <c r="Q146" i="27"/>
  <c r="R62" i="29" a="1"/>
  <c r="T100" i="33" a="1"/>
  <c r="R124" i="27" a="1"/>
  <c r="R104" i="31" a="1"/>
  <c r="Q147" i="28" a="1"/>
  <c r="AA146" i="33" l="1"/>
  <c r="G146" i="33"/>
  <c r="T100" i="33"/>
  <c r="K123" i="31"/>
  <c r="AE123" i="31"/>
  <c r="R104" i="31"/>
  <c r="H114" i="29"/>
  <c r="AB114" i="29"/>
  <c r="R62" i="29"/>
  <c r="AA146" i="27"/>
  <c r="Q147" i="28"/>
  <c r="G146" i="27"/>
  <c r="AB67" i="28"/>
  <c r="H67" i="28"/>
  <c r="R124" i="27"/>
  <c r="R61" i="31" a="1"/>
  <c r="R125" i="28" a="1"/>
  <c r="Q142" i="29" a="1"/>
  <c r="U123" i="33" a="1"/>
  <c r="T93" i="27" a="1"/>
  <c r="J100" i="33" l="1"/>
  <c r="AD100" i="33"/>
  <c r="U123" i="33"/>
  <c r="H104" i="31"/>
  <c r="AB104" i="31"/>
  <c r="R61" i="31"/>
  <c r="H62" i="29"/>
  <c r="AB62" i="29"/>
  <c r="Q142" i="29"/>
  <c r="AB124" i="27"/>
  <c r="R125" i="28"/>
  <c r="H124" i="27"/>
  <c r="G147" i="28"/>
  <c r="AA147" i="28"/>
  <c r="T93" i="27"/>
  <c r="R119" i="29" a="1"/>
  <c r="T93" i="28" a="1"/>
  <c r="R104" i="33" a="1"/>
  <c r="Q140" i="31" a="1"/>
  <c r="U54" i="27" a="1"/>
  <c r="K123" i="33" l="1"/>
  <c r="AE123" i="33"/>
  <c r="R104" i="33"/>
  <c r="H61" i="31"/>
  <c r="AB61" i="31"/>
  <c r="Q140" i="31"/>
  <c r="G142" i="29"/>
  <c r="AA142" i="29"/>
  <c r="R119" i="29"/>
  <c r="AD93" i="27"/>
  <c r="T93" i="28"/>
  <c r="J93" i="27"/>
  <c r="H125" i="28"/>
  <c r="AB125" i="28"/>
  <c r="U54" i="27"/>
  <c r="S77" i="27" a="1"/>
  <c r="R114" i="31" a="1"/>
  <c r="U55" i="28" a="1"/>
  <c r="T88" i="29" a="1"/>
  <c r="R61" i="33" a="1"/>
  <c r="H104" i="33" l="1"/>
  <c r="AB104" i="33"/>
  <c r="R61" i="33"/>
  <c r="AA140" i="31"/>
  <c r="G140" i="31"/>
  <c r="R114" i="31"/>
  <c r="H119" i="29"/>
  <c r="AB119" i="29"/>
  <c r="T88" i="29"/>
  <c r="K54" i="27"/>
  <c r="U55" i="28"/>
  <c r="AE54" i="27"/>
  <c r="AD93" i="28"/>
  <c r="J93" i="28"/>
  <c r="S77" i="27"/>
  <c r="S77" i="28" a="1"/>
  <c r="Q140" i="33" a="1"/>
  <c r="T86" i="31" a="1"/>
  <c r="Q63" i="27" a="1"/>
  <c r="U50" i="29" a="1"/>
  <c r="H61" i="33" l="1"/>
  <c r="AB61" i="33"/>
  <c r="Q140" i="33"/>
  <c r="H114" i="31"/>
  <c r="AB114" i="31"/>
  <c r="T86" i="31"/>
  <c r="J88" i="29"/>
  <c r="AD88" i="29"/>
  <c r="U50" i="29"/>
  <c r="AC77" i="27"/>
  <c r="S77" i="28"/>
  <c r="I77" i="27"/>
  <c r="K55" i="28"/>
  <c r="AE55" i="28"/>
  <c r="Q63" i="27"/>
  <c r="U41" i="27" a="1"/>
  <c r="U50" i="31" a="1"/>
  <c r="Q64" i="28" a="1"/>
  <c r="R114" i="33" a="1"/>
  <c r="S72" i="29" a="1"/>
  <c r="G140" i="33" l="1"/>
  <c r="AA140" i="33"/>
  <c r="R114" i="33"/>
  <c r="AD86" i="31"/>
  <c r="J86" i="31"/>
  <c r="U50" i="31"/>
  <c r="K50" i="29"/>
  <c r="AE50" i="29"/>
  <c r="S72" i="29"/>
  <c r="G63" i="27"/>
  <c r="Q64" i="28"/>
  <c r="AA63" i="27"/>
  <c r="AC77" i="28"/>
  <c r="I77" i="28"/>
  <c r="U41" i="27"/>
  <c r="U42" i="28" a="1"/>
  <c r="S71" i="31" a="1"/>
  <c r="T86" i="33" a="1"/>
  <c r="T69" i="27" a="1"/>
  <c r="Q59" i="29" a="1"/>
  <c r="H114" i="33" l="1"/>
  <c r="AB114" i="33"/>
  <c r="T86" i="33"/>
  <c r="K50" i="31"/>
  <c r="AE50" i="31"/>
  <c r="S71" i="31"/>
  <c r="AC72" i="29"/>
  <c r="I72" i="29"/>
  <c r="Q59" i="29"/>
  <c r="AE41" i="27"/>
  <c r="U42" i="28"/>
  <c r="K41" i="27"/>
  <c r="G64" i="28"/>
  <c r="AA64" i="28"/>
  <c r="T69" i="27"/>
  <c r="U37" i="29" a="1"/>
  <c r="U50" i="33" a="1"/>
  <c r="S27" i="27" a="1"/>
  <c r="Q58" i="31" a="1"/>
  <c r="T69" i="28" a="1"/>
  <c r="AD86" i="33" l="1"/>
  <c r="J86" i="33"/>
  <c r="U50" i="33"/>
  <c r="I71" i="31"/>
  <c r="AC71" i="31"/>
  <c r="Q58" i="31"/>
  <c r="G59" i="29"/>
  <c r="AA59" i="29"/>
  <c r="U37" i="29"/>
  <c r="J69" i="27"/>
  <c r="T69" i="28"/>
  <c r="AD69" i="27"/>
  <c r="AE42" i="28"/>
  <c r="K42" i="28"/>
  <c r="S27" i="27"/>
  <c r="S71" i="33" a="1"/>
  <c r="S27" i="28" a="1"/>
  <c r="Q27" i="27" a="1"/>
  <c r="U37" i="31" a="1"/>
  <c r="T64" i="29" a="1"/>
  <c r="K50" i="33" l="1"/>
  <c r="AE50" i="33"/>
  <c r="S71" i="33"/>
  <c r="AA58" i="31"/>
  <c r="G58" i="31"/>
  <c r="U37" i="31"/>
  <c r="K37" i="29"/>
  <c r="AE37" i="29"/>
  <c r="T64" i="29"/>
  <c r="AC27" i="27"/>
  <c r="S27" i="28"/>
  <c r="I27" i="27"/>
  <c r="J69" i="28"/>
  <c r="AD69" i="28"/>
  <c r="Q27" i="27"/>
  <c r="Q58" i="33" a="1"/>
  <c r="Q27" i="28" a="1"/>
  <c r="T63" i="31" a="1"/>
  <c r="S51" i="27" a="1"/>
  <c r="S23" i="29" a="1"/>
  <c r="I71" i="33" l="1"/>
  <c r="AC71" i="33"/>
  <c r="Q58" i="33"/>
  <c r="K37" i="31"/>
  <c r="AE37" i="31"/>
  <c r="T63" i="31"/>
  <c r="J64" i="29"/>
  <c r="AD64" i="29"/>
  <c r="S23" i="29"/>
  <c r="G27" i="27"/>
  <c r="Q27" i="28"/>
  <c r="AA27" i="27"/>
  <c r="I27" i="28"/>
  <c r="AC27" i="28"/>
  <c r="S51" i="27"/>
  <c r="Q23" i="29" a="1"/>
  <c r="U37" i="33" a="1"/>
  <c r="S52" i="28" a="1"/>
  <c r="S23" i="31" a="1"/>
  <c r="R22" i="27" a="1"/>
  <c r="G58" i="33" l="1"/>
  <c r="AA58" i="33"/>
  <c r="U37" i="33"/>
  <c r="J63" i="31"/>
  <c r="AD63" i="31"/>
  <c r="S23" i="31"/>
  <c r="AC23" i="29"/>
  <c r="I23" i="29"/>
  <c r="Q23" i="29"/>
  <c r="I51" i="27"/>
  <c r="S52" i="28"/>
  <c r="AC51" i="27"/>
  <c r="G27" i="28"/>
  <c r="AA27" i="28"/>
  <c r="R22" i="27"/>
  <c r="S47" i="29" a="1"/>
  <c r="Q141" i="27" a="1"/>
  <c r="Q23" i="31" a="1"/>
  <c r="T63" i="33" a="1"/>
  <c r="R22" i="28" a="1"/>
  <c r="K37" i="33" l="1"/>
  <c r="AE37" i="33"/>
  <c r="T63" i="33"/>
  <c r="AC23" i="31"/>
  <c r="I23" i="31"/>
  <c r="Q23" i="31"/>
  <c r="AA23" i="29"/>
  <c r="G23" i="29"/>
  <c r="S47" i="29"/>
  <c r="H22" i="27"/>
  <c r="R22" i="28"/>
  <c r="AB22" i="27"/>
  <c r="I52" i="28"/>
  <c r="AC52" i="28"/>
  <c r="Q141" i="27"/>
  <c r="Q142" i="28" a="1"/>
  <c r="R18" i="29" a="1"/>
  <c r="S23" i="33" a="1"/>
  <c r="S47" i="31" a="1"/>
  <c r="S143" i="27" a="1"/>
  <c r="J63" i="33" l="1"/>
  <c r="AD63" i="33"/>
  <c r="S23" i="33"/>
  <c r="AA23" i="31"/>
  <c r="G23" i="31"/>
  <c r="S47" i="31"/>
  <c r="I47" i="29"/>
  <c r="AC47" i="29"/>
  <c r="R18" i="29"/>
  <c r="AA141" i="27"/>
  <c r="Q142" i="28"/>
  <c r="G141" i="27"/>
  <c r="H22" i="28"/>
  <c r="AB22" i="28"/>
  <c r="S143" i="27"/>
  <c r="Q136" i="29" a="1"/>
  <c r="R129" i="27" a="1"/>
  <c r="Q23" i="33" a="1"/>
  <c r="R18" i="31" a="1"/>
  <c r="S144" i="28" a="1"/>
  <c r="I23" i="33" l="1"/>
  <c r="AC23" i="33"/>
  <c r="Q23" i="33"/>
  <c r="AC47" i="31"/>
  <c r="I47" i="31"/>
  <c r="R18" i="31"/>
  <c r="H18" i="29"/>
  <c r="AB18" i="29"/>
  <c r="Q136" i="29"/>
  <c r="I143" i="27"/>
  <c r="S144" i="28"/>
  <c r="AC143" i="27"/>
  <c r="G142" i="28"/>
  <c r="AA142" i="28"/>
  <c r="R129" i="27"/>
  <c r="Q134" i="31" a="1"/>
  <c r="S47" i="33" a="1"/>
  <c r="R84" i="27" a="1"/>
  <c r="R130" i="28" a="1"/>
  <c r="G137" i="29" l="1"/>
  <c r="AA137" i="29"/>
  <c r="G23" i="33"/>
  <c r="AA23" i="33"/>
  <c r="S47" i="33"/>
  <c r="H18" i="31"/>
  <c r="AB18" i="31"/>
  <c r="Q134" i="31"/>
  <c r="G136" i="29"/>
  <c r="AA136" i="29"/>
  <c r="I139" i="29"/>
  <c r="AB129" i="27"/>
  <c r="R130" i="28"/>
  <c r="H129" i="27"/>
  <c r="I144" i="28"/>
  <c r="AC144" i="28"/>
  <c r="R84" i="27"/>
  <c r="R84" i="28" a="1"/>
  <c r="R124" i="29" a="1"/>
  <c r="U72" i="27" a="1"/>
  <c r="Q134" i="33" a="1"/>
  <c r="R18" i="33" a="1"/>
  <c r="Q134" i="33" l="1"/>
  <c r="AC47" i="33"/>
  <c r="I47" i="33"/>
  <c r="R18" i="33"/>
  <c r="AA134" i="31"/>
  <c r="G134" i="31"/>
  <c r="AC139" i="29"/>
  <c r="R124" i="29"/>
  <c r="AB84" i="27"/>
  <c r="R84" i="28"/>
  <c r="H84" i="27"/>
  <c r="AB130" i="28"/>
  <c r="H130" i="28"/>
  <c r="U72" i="27"/>
  <c r="Q135" i="36" a="1"/>
  <c r="Q135" i="33" a="1"/>
  <c r="U72" i="28" a="1"/>
  <c r="R122" i="31" a="1"/>
  <c r="U47" i="27" a="1"/>
  <c r="R79" i="29" a="1"/>
  <c r="Q135" i="36" l="1"/>
  <c r="G134" i="33"/>
  <c r="AA134" i="33"/>
  <c r="AB18" i="33"/>
  <c r="H18" i="33"/>
  <c r="Q135" i="33"/>
  <c r="R122" i="31"/>
  <c r="H124" i="29"/>
  <c r="AB124" i="29"/>
  <c r="R79" i="29"/>
  <c r="K72" i="27"/>
  <c r="U72" i="28"/>
  <c r="AE72" i="27"/>
  <c r="H84" i="28"/>
  <c r="AB84" i="28"/>
  <c r="U47" i="27"/>
  <c r="R77" i="31" a="1"/>
  <c r="U67" i="29" a="1"/>
  <c r="Q22" i="27" a="1"/>
  <c r="U48" i="28" a="1"/>
  <c r="G135" i="36" l="1"/>
  <c r="AA135" i="36"/>
  <c r="G135" i="33"/>
  <c r="AA135" i="33"/>
  <c r="H122" i="31"/>
  <c r="AB122" i="31"/>
  <c r="R77" i="31"/>
  <c r="AB79" i="29"/>
  <c r="H79" i="29"/>
  <c r="U67" i="29"/>
  <c r="K47" i="27"/>
  <c r="U48" i="28"/>
  <c r="AE47" i="27"/>
  <c r="AE72" i="28"/>
  <c r="K72" i="28"/>
  <c r="Q22" i="27"/>
  <c r="T16" i="27" a="1"/>
  <c r="R122" i="33" a="1"/>
  <c r="Q22" i="28" a="1"/>
  <c r="U43" i="29" a="1"/>
  <c r="U66" i="31" a="1"/>
  <c r="R122" i="33" l="1"/>
  <c r="H77" i="31"/>
  <c r="AB77" i="31"/>
  <c r="U66" i="31"/>
  <c r="K67" i="29"/>
  <c r="AE67" i="29"/>
  <c r="U43" i="29"/>
  <c r="G22" i="27"/>
  <c r="Q22" i="28"/>
  <c r="AA22" i="27"/>
  <c r="K48" i="28"/>
  <c r="AE48" i="28"/>
  <c r="T16" i="27"/>
  <c r="Q18" i="29" a="1"/>
  <c r="U139" i="27" a="1"/>
  <c r="R77" i="33" a="1"/>
  <c r="U43" i="31" a="1"/>
  <c r="T16" i="28" a="1"/>
  <c r="H122" i="33" l="1"/>
  <c r="AB122" i="33"/>
  <c r="R77" i="33"/>
  <c r="K66" i="31"/>
  <c r="AE66" i="31"/>
  <c r="U43" i="31"/>
  <c r="K43" i="29"/>
  <c r="AE43" i="29"/>
  <c r="Q18" i="29"/>
  <c r="J16" i="27"/>
  <c r="T16" i="28"/>
  <c r="AD16" i="27"/>
  <c r="AA22" i="28"/>
  <c r="G22" i="28"/>
  <c r="U139" i="27"/>
  <c r="T12" i="29" a="1"/>
  <c r="U140" i="28" a="1"/>
  <c r="Q18" i="31" a="1"/>
  <c r="U49" i="27" a="1"/>
  <c r="U66" i="33" a="1"/>
  <c r="AB77" i="33" l="1"/>
  <c r="H77" i="33"/>
  <c r="U66" i="33"/>
  <c r="K43" i="31"/>
  <c r="AE43" i="31"/>
  <c r="Q18" i="31"/>
  <c r="G18" i="29"/>
  <c r="AA18" i="29"/>
  <c r="T12" i="29"/>
  <c r="K139" i="27"/>
  <c r="U140" i="28"/>
  <c r="AE139" i="27"/>
  <c r="J16" i="28"/>
  <c r="AD16" i="28"/>
  <c r="U49" i="27"/>
  <c r="T12" i="31" a="1"/>
  <c r="U134" i="29" a="1"/>
  <c r="U50" i="28" a="1"/>
  <c r="U43" i="33" a="1"/>
  <c r="U67" i="27" a="1"/>
  <c r="AE66" i="33" l="1"/>
  <c r="K66" i="33"/>
  <c r="U43" i="33"/>
  <c r="AA18" i="31"/>
  <c r="G18" i="31"/>
  <c r="T12" i="31"/>
  <c r="J12" i="29"/>
  <c r="AD12" i="29"/>
  <c r="U134" i="29"/>
  <c r="K49" i="27"/>
  <c r="U50" i="28"/>
  <c r="AE49" i="27"/>
  <c r="K140" i="28"/>
  <c r="AE140" i="28"/>
  <c r="U67" i="27"/>
  <c r="U45" i="29" a="1"/>
  <c r="Q18" i="33" a="1"/>
  <c r="U68" i="28" a="1"/>
  <c r="U132" i="31" a="1"/>
  <c r="K43" i="33" l="1"/>
  <c r="AE43" i="33"/>
  <c r="Q18" i="33"/>
  <c r="AD12" i="31"/>
  <c r="J12" i="31"/>
  <c r="U132" i="31"/>
  <c r="K134" i="29"/>
  <c r="AE134" i="29"/>
  <c r="U45" i="29"/>
  <c r="K67" i="27"/>
  <c r="U68" i="28"/>
  <c r="AE67" i="27"/>
  <c r="K50" i="28"/>
  <c r="AE50" i="28"/>
  <c r="AE15" i="27"/>
  <c r="U63" i="29" a="1"/>
  <c r="U45" i="31" a="1"/>
  <c r="T12" i="33" a="1"/>
  <c r="R132" i="27" a="1"/>
  <c r="AA18" i="33" l="1"/>
  <c r="G18" i="33"/>
  <c r="T12" i="33"/>
  <c r="K132" i="31"/>
  <c r="AE132" i="31"/>
  <c r="U45" i="31"/>
  <c r="K45" i="29"/>
  <c r="AE45" i="29"/>
  <c r="U63" i="29"/>
  <c r="K15" i="27"/>
  <c r="K68" i="28"/>
  <c r="AE68" i="28"/>
  <c r="R132" i="27"/>
  <c r="U132" i="33" a="1"/>
  <c r="T79" i="27" a="1"/>
  <c r="R133" i="28" a="1"/>
  <c r="U62" i="31" a="1"/>
  <c r="AD12" i="33" l="1"/>
  <c r="J12" i="33"/>
  <c r="U132" i="33"/>
  <c r="AE45" i="31"/>
  <c r="K45" i="31"/>
  <c r="U62" i="31"/>
  <c r="K63" i="29"/>
  <c r="AE63" i="29"/>
  <c r="H132" i="27"/>
  <c r="R133" i="28"/>
  <c r="AB132" i="27"/>
  <c r="K15" i="28"/>
  <c r="T79" i="27"/>
  <c r="U45" i="33" a="1"/>
  <c r="R127" i="29" a="1"/>
  <c r="T79" i="28" a="1"/>
  <c r="Q126" i="27" a="1"/>
  <c r="K132" i="33" l="1"/>
  <c r="AE132" i="33"/>
  <c r="U45" i="33"/>
  <c r="K62" i="31"/>
  <c r="AE62" i="31"/>
  <c r="R127" i="29"/>
  <c r="AD79" i="27"/>
  <c r="T79" i="28"/>
  <c r="J79" i="27"/>
  <c r="H133" i="28"/>
  <c r="AB133" i="28"/>
  <c r="Q126" i="27"/>
  <c r="T74" i="29" a="1"/>
  <c r="T95" i="27" a="1"/>
  <c r="Q127" i="28" a="1"/>
  <c r="R126" i="31" a="1"/>
  <c r="U62" i="33" a="1"/>
  <c r="K45" i="33" l="1"/>
  <c r="AE45" i="33"/>
  <c r="U62" i="33"/>
  <c r="R126" i="31"/>
  <c r="AB127" i="29"/>
  <c r="H127" i="29"/>
  <c r="T74" i="29"/>
  <c r="G126" i="27"/>
  <c r="Q127" i="28"/>
  <c r="AA126" i="27"/>
  <c r="J79" i="28"/>
  <c r="AD79" i="28"/>
  <c r="T95" i="27"/>
  <c r="Q121" i="29" a="1"/>
  <c r="T95" i="28" a="1"/>
  <c r="U57" i="27" a="1"/>
  <c r="K62" i="33" l="1"/>
  <c r="AE62" i="33"/>
  <c r="AB126" i="31"/>
  <c r="H126" i="31"/>
  <c r="J74" i="29"/>
  <c r="AD74" i="29"/>
  <c r="Q121" i="29"/>
  <c r="AD95" i="27"/>
  <c r="T95" i="28"/>
  <c r="J95" i="27"/>
  <c r="AA127" i="28"/>
  <c r="G127" i="28"/>
  <c r="U57" i="27"/>
  <c r="R126" i="33" a="1"/>
  <c r="S144" i="27" a="1"/>
  <c r="Q116" i="31" a="1"/>
  <c r="T91" i="29" a="1"/>
  <c r="U58" i="28" a="1"/>
  <c r="R126" i="33" l="1"/>
  <c r="Q116" i="31"/>
  <c r="G121" i="29"/>
  <c r="AA121" i="29"/>
  <c r="T91" i="29"/>
  <c r="AE57" i="27"/>
  <c r="U58" i="28"/>
  <c r="K57" i="27"/>
  <c r="AD95" i="28"/>
  <c r="J95" i="28"/>
  <c r="S144" i="27"/>
  <c r="S145" i="28" a="1"/>
  <c r="U127" i="27" a="1"/>
  <c r="T89" i="31" a="1"/>
  <c r="U53" i="29" a="1"/>
  <c r="H126" i="33" l="1"/>
  <c r="AB126" i="33"/>
  <c r="G116" i="31"/>
  <c r="AA116" i="31"/>
  <c r="T89" i="31"/>
  <c r="J91" i="29"/>
  <c r="AD91" i="29"/>
  <c r="U53" i="29"/>
  <c r="I144" i="27"/>
  <c r="S145" i="28"/>
  <c r="AC144" i="27"/>
  <c r="K58" i="28"/>
  <c r="AE58" i="28"/>
  <c r="U127" i="27"/>
  <c r="U52" i="31" a="1"/>
  <c r="U97" i="27" a="1"/>
  <c r="S140" i="29" a="1"/>
  <c r="Q116" i="33" a="1"/>
  <c r="U128" i="28" a="1"/>
  <c r="Q116" i="33" l="1"/>
  <c r="J89" i="31"/>
  <c r="AD89" i="31"/>
  <c r="U52" i="31"/>
  <c r="K53" i="29"/>
  <c r="AE53" i="29"/>
  <c r="S140" i="29"/>
  <c r="K127" i="27"/>
  <c r="U128" i="28"/>
  <c r="AE127" i="27"/>
  <c r="I145" i="28"/>
  <c r="AC145" i="28"/>
  <c r="U97" i="27"/>
  <c r="T89" i="33" a="1"/>
  <c r="Q61" i="27" a="1"/>
  <c r="U97" i="28" a="1"/>
  <c r="S138" i="31" a="1"/>
  <c r="U122" i="29" a="1"/>
  <c r="AA116" i="33" l="1"/>
  <c r="G116" i="33"/>
  <c r="T89" i="33"/>
  <c r="K52" i="31"/>
  <c r="AE52" i="31"/>
  <c r="S138" i="31"/>
  <c r="I140" i="29"/>
  <c r="AC140" i="29"/>
  <c r="U122" i="29"/>
  <c r="K97" i="27"/>
  <c r="U97" i="28"/>
  <c r="AE97" i="27"/>
  <c r="K128" i="28"/>
  <c r="AE128" i="28"/>
  <c r="Q61" i="27"/>
  <c r="T90" i="36" a="1"/>
  <c r="U52" i="33" a="1"/>
  <c r="Q62" i="28" a="1"/>
  <c r="S121" i="27" a="1"/>
  <c r="U120" i="31" a="1"/>
  <c r="U92" i="29" a="1"/>
  <c r="T90" i="36" l="1"/>
  <c r="J89" i="33"/>
  <c r="AD89" i="33"/>
  <c r="U52" i="33"/>
  <c r="AC138" i="31"/>
  <c r="I138" i="31"/>
  <c r="U120" i="31"/>
  <c r="AE122" i="29"/>
  <c r="K122" i="29"/>
  <c r="U92" i="29"/>
  <c r="AA61" i="27"/>
  <c r="Q62" i="28"/>
  <c r="G61" i="27"/>
  <c r="AE97" i="28"/>
  <c r="K97" i="28"/>
  <c r="S121" i="27"/>
  <c r="S148" i="27" a="1"/>
  <c r="Q57" i="29" a="1"/>
  <c r="S138" i="33" a="1"/>
  <c r="S122" i="28" a="1"/>
  <c r="U90" i="31" a="1"/>
  <c r="J90" i="36" l="1"/>
  <c r="AD90" i="36"/>
  <c r="AE52" i="33"/>
  <c r="K52" i="33"/>
  <c r="S138" i="33"/>
  <c r="K120" i="31"/>
  <c r="AE120" i="31"/>
  <c r="U90" i="31"/>
  <c r="K92" i="29"/>
  <c r="AE92" i="29"/>
  <c r="Q57" i="29"/>
  <c r="I121" i="27"/>
  <c r="S122" i="28"/>
  <c r="AC121" i="27"/>
  <c r="G62" i="28"/>
  <c r="AA62" i="28"/>
  <c r="S148" i="27"/>
  <c r="S116" i="29" a="1"/>
  <c r="S90" i="27" a="1"/>
  <c r="U120" i="33" a="1"/>
  <c r="Q56" i="31" a="1"/>
  <c r="I138" i="33" l="1"/>
  <c r="AC138" i="33"/>
  <c r="U120" i="33"/>
  <c r="K90" i="31"/>
  <c r="AE90" i="31"/>
  <c r="Q56" i="31"/>
  <c r="G57" i="29"/>
  <c r="AA57" i="29"/>
  <c r="S116" i="29"/>
  <c r="I148" i="27"/>
  <c r="AC148" i="27"/>
  <c r="I122" i="28"/>
  <c r="AC122" i="28"/>
  <c r="S90" i="27"/>
  <c r="S149" i="28" a="1"/>
  <c r="U90" i="33" a="1"/>
  <c r="Q51" i="27" a="1"/>
  <c r="S90" i="28" a="1"/>
  <c r="S106" i="31" a="1"/>
  <c r="AE120" i="33" l="1"/>
  <c r="K120" i="33"/>
  <c r="U90" i="33"/>
  <c r="G56" i="31"/>
  <c r="AA56" i="31"/>
  <c r="S106" i="31"/>
  <c r="AC116" i="29"/>
  <c r="I116" i="29"/>
  <c r="AC90" i="27"/>
  <c r="S90" i="28"/>
  <c r="S149" i="28"/>
  <c r="I90" i="27"/>
  <c r="Q51" i="27"/>
  <c r="Q56" i="33" a="1"/>
  <c r="S145" i="29" a="1"/>
  <c r="U141" i="27" a="1"/>
  <c r="S85" i="29" a="1"/>
  <c r="Q52" i="28" a="1"/>
  <c r="AE90" i="33" l="1"/>
  <c r="K90" i="33"/>
  <c r="Q56" i="33"/>
  <c r="I106" i="31"/>
  <c r="AC106" i="31"/>
  <c r="S145" i="29"/>
  <c r="S85" i="29"/>
  <c r="G51" i="27"/>
  <c r="Q52" i="28"/>
  <c r="AA51" i="27"/>
  <c r="I149" i="28"/>
  <c r="AC149" i="28"/>
  <c r="I90" i="28"/>
  <c r="AC90" i="28"/>
  <c r="U141" i="27"/>
  <c r="S106" i="33" a="1"/>
  <c r="S143" i="31" a="1"/>
  <c r="S83" i="31" a="1"/>
  <c r="U142" i="28" a="1"/>
  <c r="Q47" i="29" a="1"/>
  <c r="G56" i="33" l="1"/>
  <c r="AA56" i="33"/>
  <c r="S106" i="33"/>
  <c r="S83" i="31"/>
  <c r="S143" i="31"/>
  <c r="I85" i="29"/>
  <c r="AC85" i="29"/>
  <c r="Q47" i="29"/>
  <c r="I145" i="29"/>
  <c r="AC145" i="29"/>
  <c r="K141" i="27"/>
  <c r="U142" i="28"/>
  <c r="AE141" i="27"/>
  <c r="G52" i="28"/>
  <c r="AA52" i="28"/>
  <c r="U136" i="29" a="1"/>
  <c r="Q47" i="31" a="1"/>
  <c r="T92" i="27" a="1"/>
  <c r="I106" i="33" l="1"/>
  <c r="AC106" i="33"/>
  <c r="AC143" i="31"/>
  <c r="I83" i="31"/>
  <c r="AC83" i="31"/>
  <c r="I143" i="31"/>
  <c r="Q47" i="31"/>
  <c r="G47" i="29"/>
  <c r="AA47" i="29"/>
  <c r="U136" i="29"/>
  <c r="K142" i="28"/>
  <c r="AE142" i="28"/>
  <c r="T92" i="27"/>
  <c r="T92" i="28" a="1"/>
  <c r="U134" i="31" a="1"/>
  <c r="R53" i="27" a="1"/>
  <c r="S83" i="33" a="1"/>
  <c r="S143" i="33" a="1"/>
  <c r="AE137" i="29" l="1"/>
  <c r="K137" i="29"/>
  <c r="S83" i="33"/>
  <c r="S143" i="33"/>
  <c r="AA47" i="31"/>
  <c r="G47" i="31"/>
  <c r="U134" i="31"/>
  <c r="K136" i="29"/>
  <c r="AE136" i="29"/>
  <c r="J92" i="27"/>
  <c r="T92" i="28"/>
  <c r="AD92" i="27"/>
  <c r="R53" i="27"/>
  <c r="Q47" i="33" a="1"/>
  <c r="R54" i="28" a="1"/>
  <c r="T87" i="29" a="1"/>
  <c r="U134" i="33" a="1"/>
  <c r="Q114" i="27" a="1"/>
  <c r="U134" i="33" l="1"/>
  <c r="AC83" i="33"/>
  <c r="I143" i="33"/>
  <c r="I83" i="33"/>
  <c r="Q47" i="33"/>
  <c r="AC143" i="33"/>
  <c r="K134" i="31"/>
  <c r="AE134" i="31"/>
  <c r="T87" i="29"/>
  <c r="AB53" i="27"/>
  <c r="R54" i="28"/>
  <c r="H53" i="27"/>
  <c r="J92" i="28"/>
  <c r="AD92" i="28"/>
  <c r="Q114" i="27"/>
  <c r="U135" i="36" a="1"/>
  <c r="Q115" i="28" a="1"/>
  <c r="R85" i="27" a="1"/>
  <c r="T85" i="31" a="1"/>
  <c r="R49" i="29" a="1"/>
  <c r="U135" i="33" a="1"/>
  <c r="U135" i="36" l="1"/>
  <c r="AE134" i="33"/>
  <c r="K134" i="33"/>
  <c r="AA47" i="33"/>
  <c r="G47" i="33"/>
  <c r="U135" i="33"/>
  <c r="T85" i="31"/>
  <c r="J87" i="29"/>
  <c r="AD87" i="29"/>
  <c r="R49" i="29"/>
  <c r="G114" i="27"/>
  <c r="Q115" i="28"/>
  <c r="AA114" i="27"/>
  <c r="H54" i="28"/>
  <c r="AB54" i="28"/>
  <c r="R85" i="27"/>
  <c r="Q111" i="29" a="1"/>
  <c r="R49" i="31" a="1"/>
  <c r="R85" i="28" a="1"/>
  <c r="S104" i="27" a="1"/>
  <c r="K135" i="36" l="1"/>
  <c r="AE135" i="36"/>
  <c r="AE135" i="33"/>
  <c r="K135" i="33"/>
  <c r="AD85" i="31"/>
  <c r="J85" i="31"/>
  <c r="R49" i="31"/>
  <c r="H49" i="29"/>
  <c r="AB49" i="29"/>
  <c r="Q111" i="29"/>
  <c r="AB85" i="27"/>
  <c r="R85" i="28"/>
  <c r="H85" i="27"/>
  <c r="AA115" i="28"/>
  <c r="G115" i="28"/>
  <c r="S104" i="27"/>
  <c r="Q101" i="31" a="1"/>
  <c r="Q138" i="27" a="1"/>
  <c r="T85" i="33" a="1"/>
  <c r="R80" i="29" a="1"/>
  <c r="S105" i="28" a="1"/>
  <c r="T85" i="33" l="1"/>
  <c r="H49" i="31"/>
  <c r="AB49" i="31"/>
  <c r="Q101" i="31"/>
  <c r="AA111" i="29"/>
  <c r="G111" i="29"/>
  <c r="R80" i="29"/>
  <c r="I104" i="27"/>
  <c r="S105" i="28"/>
  <c r="AC104" i="27"/>
  <c r="AB85" i="28"/>
  <c r="H85" i="28"/>
  <c r="Q138" i="27"/>
  <c r="R49" i="33" a="1"/>
  <c r="U113" i="27" a="1"/>
  <c r="R78" i="31" a="1"/>
  <c r="S99" i="29" a="1"/>
  <c r="Q139" i="28" a="1"/>
  <c r="AD85" i="33" l="1"/>
  <c r="J85" i="33"/>
  <c r="R49" i="33"/>
  <c r="AA101" i="31"/>
  <c r="G101" i="31"/>
  <c r="R78" i="31"/>
  <c r="H80" i="29"/>
  <c r="AB80" i="29"/>
  <c r="S99" i="29"/>
  <c r="G138" i="27"/>
  <c r="Q139" i="28"/>
  <c r="AA138" i="27"/>
  <c r="AC105" i="28"/>
  <c r="I105" i="28"/>
  <c r="U113" i="27"/>
  <c r="S97" i="31" a="1"/>
  <c r="U114" i="28" a="1"/>
  <c r="Q85" i="27" a="1"/>
  <c r="Q133" i="29" a="1"/>
  <c r="Q101" i="33" a="1"/>
  <c r="AB49" i="33" l="1"/>
  <c r="H49" i="33"/>
  <c r="Q101" i="33"/>
  <c r="AB78" i="31"/>
  <c r="H78" i="31"/>
  <c r="S97" i="31"/>
  <c r="I99" i="29"/>
  <c r="AC99" i="29"/>
  <c r="Q133" i="29"/>
  <c r="K113" i="27"/>
  <c r="U114" i="28"/>
  <c r="AE113" i="27"/>
  <c r="G139" i="28"/>
  <c r="AA139" i="28"/>
  <c r="Q85" i="27"/>
  <c r="Q131" i="31" a="1"/>
  <c r="Q85" i="28" a="1"/>
  <c r="U151" i="27" a="1"/>
  <c r="U110" i="29" a="1"/>
  <c r="R78" i="33" a="1"/>
  <c r="G101" i="33" l="1"/>
  <c r="AA101" i="33"/>
  <c r="R78" i="33"/>
  <c r="I97" i="31"/>
  <c r="AC97" i="31"/>
  <c r="Q131" i="31"/>
  <c r="AA133" i="29"/>
  <c r="G133" i="29"/>
  <c r="U110" i="29"/>
  <c r="AA85" i="27"/>
  <c r="Q85" i="28"/>
  <c r="G85" i="27"/>
  <c r="AE114" i="28"/>
  <c r="K114" i="28"/>
  <c r="U151" i="27"/>
  <c r="Q80" i="29" a="1"/>
  <c r="S105" i="27" a="1"/>
  <c r="U119" i="31" a="1"/>
  <c r="S97" i="33" a="1"/>
  <c r="U152" i="28" a="1"/>
  <c r="H78" i="33" l="1"/>
  <c r="AB78" i="33"/>
  <c r="S97" i="33"/>
  <c r="G131" i="31"/>
  <c r="AA131" i="31"/>
  <c r="U119" i="31"/>
  <c r="K110" i="29"/>
  <c r="AE110" i="29"/>
  <c r="Q80" i="29"/>
  <c r="K151" i="27"/>
  <c r="U152" i="28"/>
  <c r="AE151" i="27"/>
  <c r="G85" i="28"/>
  <c r="AA85" i="28"/>
  <c r="S105" i="27"/>
  <c r="U148" i="29" a="1"/>
  <c r="U118" i="33" a="1"/>
  <c r="Q74" i="27" a="1"/>
  <c r="Q78" i="31" a="1"/>
  <c r="S106" i="28" a="1"/>
  <c r="Q131" i="33" a="1"/>
  <c r="U118" i="33" l="1"/>
  <c r="AC97" i="33"/>
  <c r="I97" i="33"/>
  <c r="Q131" i="33"/>
  <c r="AE119" i="31"/>
  <c r="K119" i="31"/>
  <c r="Q78" i="31"/>
  <c r="G80" i="29"/>
  <c r="AA80" i="29"/>
  <c r="U148" i="29"/>
  <c r="I105" i="27"/>
  <c r="S106" i="28"/>
  <c r="AC105" i="27"/>
  <c r="K152" i="28"/>
  <c r="AE152" i="28"/>
  <c r="Q74" i="27"/>
  <c r="U146" i="31" a="1"/>
  <c r="S100" i="29" a="1"/>
  <c r="U119" i="33" a="1"/>
  <c r="Q74" i="28" a="1"/>
  <c r="U149" i="27" a="1"/>
  <c r="K118" i="33" l="1"/>
  <c r="AE118" i="33"/>
  <c r="G131" i="33"/>
  <c r="AA131" i="33"/>
  <c r="U119" i="33"/>
  <c r="AA78" i="31"/>
  <c r="G78" i="31"/>
  <c r="U146" i="31"/>
  <c r="K148" i="29"/>
  <c r="AE148" i="29"/>
  <c r="S100" i="29"/>
  <c r="AA74" i="27"/>
  <c r="Q74" i="28"/>
  <c r="G74" i="27"/>
  <c r="I106" i="28"/>
  <c r="AC106" i="28"/>
  <c r="U149" i="27"/>
  <c r="U150" i="28" a="1"/>
  <c r="Q69" i="29" a="1"/>
  <c r="S98" i="31" a="1"/>
  <c r="S135" i="27" a="1"/>
  <c r="Q78" i="33" a="1"/>
  <c r="AE119" i="33" l="1"/>
  <c r="K119" i="33"/>
  <c r="Q78" i="33"/>
  <c r="K146" i="31"/>
  <c r="AE146" i="31"/>
  <c r="S98" i="31"/>
  <c r="AC100" i="29"/>
  <c r="I100" i="29"/>
  <c r="Q69" i="29"/>
  <c r="K149" i="27"/>
  <c r="U150" i="28"/>
  <c r="AE149" i="27"/>
  <c r="G74" i="28"/>
  <c r="AA74" i="28"/>
  <c r="S135" i="27"/>
  <c r="U146" i="33" a="1"/>
  <c r="Q68" i="31" a="1"/>
  <c r="R105" i="27" a="1"/>
  <c r="S136" i="28" a="1"/>
  <c r="U146" i="29" a="1"/>
  <c r="G78" i="33" l="1"/>
  <c r="AA78" i="33"/>
  <c r="U146" i="33"/>
  <c r="I98" i="31"/>
  <c r="AC98" i="31"/>
  <c r="Q68" i="31"/>
  <c r="AA69" i="29"/>
  <c r="G69" i="29"/>
  <c r="U146" i="29"/>
  <c r="I135" i="27"/>
  <c r="S136" i="28"/>
  <c r="AC135" i="27"/>
  <c r="K150" i="28"/>
  <c r="AE150" i="28"/>
  <c r="R105" i="27"/>
  <c r="S98" i="33" a="1"/>
  <c r="S130" i="29" a="1"/>
  <c r="T73" i="27" a="1"/>
  <c r="R106" i="28" a="1"/>
  <c r="U144" i="31" a="1"/>
  <c r="K146" i="33" l="1"/>
  <c r="AE146" i="33"/>
  <c r="S98" i="33"/>
  <c r="AA68" i="31"/>
  <c r="G68" i="31"/>
  <c r="U144" i="31"/>
  <c r="K146" i="29"/>
  <c r="AE146" i="29"/>
  <c r="S130" i="29"/>
  <c r="AB105" i="27"/>
  <c r="R106" i="28"/>
  <c r="H105" i="27"/>
  <c r="I136" i="28"/>
  <c r="AC136" i="28"/>
  <c r="T73" i="27"/>
  <c r="Q68" i="33" a="1"/>
  <c r="R100" i="29" a="1"/>
  <c r="S124" i="31" a="1"/>
  <c r="T128" i="27" a="1"/>
  <c r="T73" i="28" a="1"/>
  <c r="I98" i="33" l="1"/>
  <c r="AC98" i="33"/>
  <c r="Q68" i="33"/>
  <c r="K144" i="31"/>
  <c r="AE144" i="31"/>
  <c r="S124" i="31"/>
  <c r="I130" i="29"/>
  <c r="AC130" i="29"/>
  <c r="R100" i="29"/>
  <c r="AD73" i="27"/>
  <c r="T73" i="28"/>
  <c r="J73" i="27"/>
  <c r="AB106" i="28"/>
  <c r="H106" i="28"/>
  <c r="T128" i="27"/>
  <c r="T68" i="29" a="1"/>
  <c r="U144" i="33" a="1"/>
  <c r="R98" i="31" a="1"/>
  <c r="U98" i="27" a="1"/>
  <c r="T129" i="28" a="1"/>
  <c r="G68" i="33" l="1"/>
  <c r="AA68" i="33"/>
  <c r="U144" i="33"/>
  <c r="I124" i="31"/>
  <c r="AC124" i="31"/>
  <c r="R98" i="31"/>
  <c r="H100" i="29"/>
  <c r="AB100" i="29"/>
  <c r="T68" i="29"/>
  <c r="J128" i="27"/>
  <c r="T129" i="28"/>
  <c r="AD128" i="27"/>
  <c r="AD73" i="28"/>
  <c r="J73" i="28"/>
  <c r="U98" i="27"/>
  <c r="T62" i="27" a="1"/>
  <c r="T67" i="31" a="1"/>
  <c r="S124" i="33" a="1"/>
  <c r="U98" i="28" a="1"/>
  <c r="T123" i="29" a="1"/>
  <c r="K144" i="33" l="1"/>
  <c r="AE144" i="33"/>
  <c r="S124" i="33"/>
  <c r="H98" i="31"/>
  <c r="AB98" i="31"/>
  <c r="T67" i="31"/>
  <c r="J68" i="29"/>
  <c r="AD68" i="29"/>
  <c r="T123" i="29"/>
  <c r="K98" i="27"/>
  <c r="U98" i="28"/>
  <c r="AE98" i="27"/>
  <c r="J129" i="28"/>
  <c r="AD129" i="28"/>
  <c r="T62" i="27"/>
  <c r="U93" i="29" a="1"/>
  <c r="T121" i="31" a="1"/>
  <c r="T63" i="28" a="1"/>
  <c r="U144" i="27" a="1"/>
  <c r="R98" i="33" a="1"/>
  <c r="AC124" i="33" l="1"/>
  <c r="I124" i="33"/>
  <c r="R98" i="33"/>
  <c r="AD67" i="31"/>
  <c r="J67" i="31"/>
  <c r="T121" i="31"/>
  <c r="J123" i="29"/>
  <c r="U93" i="29"/>
  <c r="AD123" i="29"/>
  <c r="AD62" i="27"/>
  <c r="T63" i="28"/>
  <c r="J62" i="27"/>
  <c r="K98" i="28"/>
  <c r="AE98" i="28"/>
  <c r="U144" i="27"/>
  <c r="T67" i="33" a="1"/>
  <c r="U145" i="28" a="1"/>
  <c r="T58" i="29" a="1"/>
  <c r="U91" i="31" a="1"/>
  <c r="S126" i="27" a="1"/>
  <c r="AB98" i="33" l="1"/>
  <c r="H98" i="33"/>
  <c r="T67" i="33"/>
  <c r="J121" i="31"/>
  <c r="AD121" i="31"/>
  <c r="U91" i="31"/>
  <c r="K93" i="29"/>
  <c r="AE93" i="29"/>
  <c r="T58" i="29"/>
  <c r="K144" i="27"/>
  <c r="U145" i="28"/>
  <c r="AE144" i="27"/>
  <c r="AD63" i="28"/>
  <c r="J63" i="28"/>
  <c r="S126" i="27"/>
  <c r="U140" i="29" a="1"/>
  <c r="T121" i="33" a="1"/>
  <c r="T98" i="27" a="1"/>
  <c r="T57" i="31" a="1"/>
  <c r="S127" i="28" a="1"/>
  <c r="J67" i="33" l="1"/>
  <c r="AD67" i="33"/>
  <c r="T121" i="33"/>
  <c r="AE91" i="31"/>
  <c r="K91" i="31"/>
  <c r="T57" i="31"/>
  <c r="J58" i="29"/>
  <c r="AD58" i="29"/>
  <c r="U140" i="29"/>
  <c r="I126" i="27"/>
  <c r="S127" i="28"/>
  <c r="AC126" i="27"/>
  <c r="K145" i="28"/>
  <c r="AE145" i="28"/>
  <c r="T98" i="27"/>
  <c r="S121" i="29" a="1"/>
  <c r="T98" i="28" a="1"/>
  <c r="U91" i="33" a="1"/>
  <c r="U138" i="31" a="1"/>
  <c r="R62" i="27" a="1"/>
  <c r="J121" i="33" l="1"/>
  <c r="AD121" i="33"/>
  <c r="U91" i="33"/>
  <c r="AD57" i="31"/>
  <c r="J57" i="31"/>
  <c r="U138" i="31"/>
  <c r="K140" i="29"/>
  <c r="AE140" i="29"/>
  <c r="S121" i="29"/>
  <c r="J98" i="27"/>
  <c r="T98" i="28"/>
  <c r="AD98" i="27"/>
  <c r="I127" i="28"/>
  <c r="AC127" i="28"/>
  <c r="R62" i="27"/>
  <c r="T93" i="29" a="1"/>
  <c r="T57" i="33" a="1"/>
  <c r="R63" i="28" a="1"/>
  <c r="S116" i="31" a="1"/>
  <c r="R91" i="27" a="1"/>
  <c r="K91" i="33" l="1"/>
  <c r="AE91" i="33"/>
  <c r="T57" i="33"/>
  <c r="K138" i="31"/>
  <c r="AE138" i="31"/>
  <c r="S116" i="31"/>
  <c r="AC121" i="29"/>
  <c r="I121" i="29"/>
  <c r="T93" i="29"/>
  <c r="AB62" i="27"/>
  <c r="R63" i="28"/>
  <c r="H62" i="27"/>
  <c r="J98" i="28"/>
  <c r="AD98" i="28"/>
  <c r="R91" i="27"/>
  <c r="R58" i="29" a="1"/>
  <c r="R52" i="27" a="1"/>
  <c r="T91" i="31" a="1"/>
  <c r="R91" i="28" a="1"/>
  <c r="U138" i="33" a="1"/>
  <c r="R58" i="29" l="1"/>
  <c r="AD57" i="33"/>
  <c r="J57" i="33"/>
  <c r="U138" i="33"/>
  <c r="I116" i="31"/>
  <c r="AC116" i="31"/>
  <c r="T91" i="31"/>
  <c r="J93" i="29"/>
  <c r="AD93" i="29"/>
  <c r="H91" i="27"/>
  <c r="R91" i="28"/>
  <c r="AB91" i="27"/>
  <c r="AB63" i="28"/>
  <c r="H63" i="28"/>
  <c r="R52" i="27"/>
  <c r="R57" i="31" a="1"/>
  <c r="S116" i="33" a="1"/>
  <c r="R53" i="28" a="1"/>
  <c r="R86" i="29" a="1"/>
  <c r="T38" i="27" a="1"/>
  <c r="K138" i="33" l="1"/>
  <c r="AE138" i="33"/>
  <c r="S116" i="33"/>
  <c r="AD91" i="31"/>
  <c r="J91" i="31"/>
  <c r="R57" i="31"/>
  <c r="H58" i="29"/>
  <c r="AB58" i="29"/>
  <c r="R86" i="29"/>
  <c r="AB52" i="27"/>
  <c r="R53" i="28"/>
  <c r="H52" i="27"/>
  <c r="AB91" i="28"/>
  <c r="H91" i="28"/>
  <c r="T38" i="27"/>
  <c r="T91" i="33" a="1"/>
  <c r="R48" i="29" a="1"/>
  <c r="T39" i="28" a="1"/>
  <c r="R76" i="27" a="1"/>
  <c r="R84" i="31" a="1"/>
  <c r="I116" i="33" l="1"/>
  <c r="AC116" i="33"/>
  <c r="T91" i="33"/>
  <c r="AB57" i="31"/>
  <c r="H57" i="31"/>
  <c r="R84" i="31"/>
  <c r="AB86" i="29"/>
  <c r="H86" i="29"/>
  <c r="R48" i="29"/>
  <c r="J38" i="27"/>
  <c r="T39" i="28"/>
  <c r="AD38" i="27"/>
  <c r="AB53" i="28"/>
  <c r="H53" i="28"/>
  <c r="R76" i="27"/>
  <c r="U61" i="27" a="1"/>
  <c r="T33" i="29" a="1"/>
  <c r="R57" i="33" a="1"/>
  <c r="R76" i="28" a="1"/>
  <c r="R48" i="31" a="1"/>
  <c r="J91" i="33" l="1"/>
  <c r="AD91" i="33"/>
  <c r="R57" i="33"/>
  <c r="AB84" i="31"/>
  <c r="H84" i="31"/>
  <c r="R48" i="31"/>
  <c r="H48" i="29"/>
  <c r="AB48" i="29"/>
  <c r="T33" i="29"/>
  <c r="AB76" i="27"/>
  <c r="R76" i="28"/>
  <c r="H76" i="27"/>
  <c r="J39" i="28"/>
  <c r="AD39" i="28"/>
  <c r="U61" i="27"/>
  <c r="T33" i="31" a="1"/>
  <c r="R84" i="33" a="1"/>
  <c r="S48" i="27" a="1"/>
  <c r="U62" i="28" a="1"/>
  <c r="AB57" i="33" l="1"/>
  <c r="H57" i="33"/>
  <c r="R84" i="33"/>
  <c r="H48" i="31"/>
  <c r="AB48" i="31"/>
  <c r="T33" i="31"/>
  <c r="J33" i="29"/>
  <c r="AD33" i="29"/>
  <c r="K61" i="27"/>
  <c r="U62" i="28"/>
  <c r="AE61" i="27"/>
  <c r="AB76" i="28"/>
  <c r="H76" i="28"/>
  <c r="S48" i="27"/>
  <c r="Q36" i="27" a="1"/>
  <c r="R48" i="33" a="1"/>
  <c r="S49" i="28" a="1"/>
  <c r="R70" i="31" a="1"/>
  <c r="U57" i="29" a="1"/>
  <c r="AB84" i="33" l="1"/>
  <c r="H84" i="33"/>
  <c r="R48" i="33"/>
  <c r="AD33" i="31"/>
  <c r="J33" i="31"/>
  <c r="R70" i="31"/>
  <c r="H71" i="29"/>
  <c r="AB71" i="29"/>
  <c r="U57" i="29"/>
  <c r="I48" i="27"/>
  <c r="S49" i="28"/>
  <c r="AC48" i="27"/>
  <c r="AE62" i="28"/>
  <c r="K62" i="28"/>
  <c r="Q36" i="27"/>
  <c r="T33" i="33" a="1"/>
  <c r="Q37" i="28" a="1"/>
  <c r="U56" i="31" a="1"/>
  <c r="T40" i="27" a="1"/>
  <c r="S44" i="29" a="1"/>
  <c r="H48" i="33" l="1"/>
  <c r="AB48" i="33"/>
  <c r="T33" i="33"/>
  <c r="H70" i="31"/>
  <c r="AB70" i="31"/>
  <c r="U56" i="31"/>
  <c r="AE57" i="29"/>
  <c r="S44" i="29"/>
  <c r="K57" i="29"/>
  <c r="AA36" i="27"/>
  <c r="Q37" i="28"/>
  <c r="G36" i="27"/>
  <c r="I49" i="28"/>
  <c r="AC49" i="28"/>
  <c r="T40" i="27"/>
  <c r="S44" i="31" a="1"/>
  <c r="R70" i="33" a="1"/>
  <c r="T41" i="28" a="1"/>
  <c r="Q31" i="29" a="1"/>
  <c r="R45" i="27" a="1"/>
  <c r="AD33" i="33" l="1"/>
  <c r="J33" i="33"/>
  <c r="R70" i="33"/>
  <c r="AE56" i="31"/>
  <c r="K56" i="31"/>
  <c r="S44" i="31"/>
  <c r="AC44" i="29"/>
  <c r="I44" i="29"/>
  <c r="Q31" i="29"/>
  <c r="AD40" i="27"/>
  <c r="T41" i="28"/>
  <c r="J40" i="27"/>
  <c r="G37" i="28"/>
  <c r="AA37" i="28"/>
  <c r="R45" i="27"/>
  <c r="U82" i="27" a="1"/>
  <c r="Q31" i="31" a="1"/>
  <c r="T36" i="29" a="1"/>
  <c r="R46" i="28" a="1"/>
  <c r="U56" i="33" a="1"/>
  <c r="H70" i="33" l="1"/>
  <c r="AB70" i="33"/>
  <c r="U56" i="33"/>
  <c r="I44" i="31"/>
  <c r="AC44" i="31"/>
  <c r="Q31" i="31"/>
  <c r="G31" i="29"/>
  <c r="AA31" i="29"/>
  <c r="T36" i="29"/>
  <c r="AB45" i="27"/>
  <c r="R46" i="28"/>
  <c r="H45" i="27"/>
  <c r="AD41" i="28"/>
  <c r="J41" i="28"/>
  <c r="U82" i="27"/>
  <c r="U82" i="28" a="1"/>
  <c r="R41" i="29" a="1"/>
  <c r="S71" i="27" a="1"/>
  <c r="S44" i="33" a="1"/>
  <c r="T36" i="31" a="1"/>
  <c r="AE56" i="33" l="1"/>
  <c r="K56" i="33"/>
  <c r="S44" i="33"/>
  <c r="G31" i="31"/>
  <c r="AA31" i="31"/>
  <c r="T36" i="31"/>
  <c r="J36" i="29"/>
  <c r="AD36" i="29"/>
  <c r="R41" i="29"/>
  <c r="K82" i="27"/>
  <c r="U82" i="28"/>
  <c r="AE82" i="27"/>
  <c r="AB46" i="28"/>
  <c r="H46" i="28"/>
  <c r="S71" i="27"/>
  <c r="AC71" i="27" s="1"/>
  <c r="U77" i="29" a="1"/>
  <c r="S68" i="27" a="1"/>
  <c r="Q31" i="33" a="1"/>
  <c r="R41" i="31" a="1"/>
  <c r="AC44" i="33" l="1"/>
  <c r="I44" i="33"/>
  <c r="Q31" i="33"/>
  <c r="J36" i="31"/>
  <c r="AD36" i="31"/>
  <c r="R41" i="31"/>
  <c r="H41" i="29"/>
  <c r="AB41" i="29"/>
  <c r="U77" i="29"/>
  <c r="I71" i="27"/>
  <c r="AE82" i="28"/>
  <c r="K82" i="28"/>
  <c r="S68" i="27"/>
  <c r="Q54" i="27" a="1"/>
  <c r="T36" i="33" a="1"/>
  <c r="S71" i="28" a="1"/>
  <c r="U75" i="31" a="1"/>
  <c r="G31" i="33" l="1"/>
  <c r="AA31" i="33"/>
  <c r="T36" i="33"/>
  <c r="H41" i="31"/>
  <c r="AB41" i="31"/>
  <c r="U75" i="31"/>
  <c r="AE77" i="29"/>
  <c r="K77" i="29"/>
  <c r="I68" i="27"/>
  <c r="S71" i="28"/>
  <c r="AC68" i="27"/>
  <c r="Q54" i="27"/>
  <c r="S66" i="29" a="1"/>
  <c r="R41" i="33" a="1"/>
  <c r="T42" i="27" a="1"/>
  <c r="Q55" i="28" a="1"/>
  <c r="J36" i="33" l="1"/>
  <c r="AD36" i="33"/>
  <c r="R41" i="33"/>
  <c r="AE75" i="31"/>
  <c r="K75" i="31"/>
  <c r="S66" i="29"/>
  <c r="I66" i="29" s="1"/>
  <c r="AA54" i="27"/>
  <c r="Q55" i="28"/>
  <c r="G54" i="27"/>
  <c r="I71" i="28"/>
  <c r="AC71" i="28"/>
  <c r="T42" i="27"/>
  <c r="R30" i="27" a="1"/>
  <c r="S65" i="31" a="1"/>
  <c r="Q50" i="29" a="1"/>
  <c r="T43" i="28" a="1"/>
  <c r="U75" i="33" a="1"/>
  <c r="H41" i="33" l="1"/>
  <c r="AB41" i="33"/>
  <c r="U75" i="33"/>
  <c r="S65" i="31"/>
  <c r="AC66" i="29"/>
  <c r="Q50" i="29"/>
  <c r="AD42" i="27"/>
  <c r="T43" i="28"/>
  <c r="J42" i="27"/>
  <c r="AA55" i="28"/>
  <c r="G55" i="28"/>
  <c r="R30" i="27"/>
  <c r="T38" i="29" a="1"/>
  <c r="R30" i="28" a="1"/>
  <c r="Q50" i="31" a="1"/>
  <c r="U13" i="27" a="1"/>
  <c r="K75" i="33" l="1"/>
  <c r="AE75" i="33"/>
  <c r="AC65" i="31"/>
  <c r="I65" i="31"/>
  <c r="Q50" i="31"/>
  <c r="AA50" i="29"/>
  <c r="G50" i="29"/>
  <c r="T38" i="29"/>
  <c r="AB30" i="27"/>
  <c r="R30" i="28"/>
  <c r="H30" i="27"/>
  <c r="AD43" i="28"/>
  <c r="J43" i="28"/>
  <c r="U13" i="27"/>
  <c r="T38" i="31" a="1"/>
  <c r="S65" i="33" a="1"/>
  <c r="S19" i="27" a="1"/>
  <c r="U13" i="28" a="1"/>
  <c r="R25" i="29" a="1"/>
  <c r="S65" i="33" l="1"/>
  <c r="G50" i="31"/>
  <c r="AA50" i="31"/>
  <c r="T38" i="31"/>
  <c r="J38" i="29"/>
  <c r="AD38" i="29"/>
  <c r="R25" i="29"/>
  <c r="K13" i="27"/>
  <c r="U13" i="28"/>
  <c r="AE13" i="27"/>
  <c r="H30" i="28"/>
  <c r="AB30" i="28"/>
  <c r="S19" i="27"/>
  <c r="S61" i="36" a="1"/>
  <c r="U9" i="29" a="1"/>
  <c r="R25" i="31" a="1"/>
  <c r="R26" i="27" a="1"/>
  <c r="S19" i="28" a="1"/>
  <c r="Q50" i="33" a="1"/>
  <c r="S61" i="36" l="1"/>
  <c r="AC61" i="36" s="1"/>
  <c r="AC65" i="33"/>
  <c r="I65" i="33"/>
  <c r="Q50" i="33"/>
  <c r="J38" i="31"/>
  <c r="AD38" i="31"/>
  <c r="R25" i="31"/>
  <c r="H25" i="29"/>
  <c r="AB25" i="29"/>
  <c r="U9" i="29"/>
  <c r="I19" i="27"/>
  <c r="S19" i="28"/>
  <c r="AC19" i="27"/>
  <c r="AE13" i="28"/>
  <c r="K13" i="28"/>
  <c r="R26" i="27"/>
  <c r="U9" i="31" a="1"/>
  <c r="R24" i="27" a="1"/>
  <c r="R26" i="28" a="1"/>
  <c r="S15" i="29" a="1"/>
  <c r="T38" i="33" a="1"/>
  <c r="I61" i="36" l="1"/>
  <c r="G50" i="33"/>
  <c r="AA50" i="33"/>
  <c r="T38" i="33"/>
  <c r="H25" i="31"/>
  <c r="AB25" i="31"/>
  <c r="U9" i="31"/>
  <c r="AE9" i="29"/>
  <c r="K9" i="29"/>
  <c r="S15" i="29"/>
  <c r="H26" i="27"/>
  <c r="R26" i="28"/>
  <c r="AB26" i="27"/>
  <c r="I19" i="28"/>
  <c r="AC19" i="28"/>
  <c r="R24" i="27"/>
  <c r="R22" i="29" a="1"/>
  <c r="R24" i="28" a="1"/>
  <c r="R25" i="33" a="1"/>
  <c r="S15" i="31" a="1"/>
  <c r="AD38" i="33" l="1"/>
  <c r="J38" i="33"/>
  <c r="R25" i="33"/>
  <c r="AE9" i="31"/>
  <c r="K9" i="31"/>
  <c r="S15" i="31"/>
  <c r="I15" i="29"/>
  <c r="AC15" i="29"/>
  <c r="R22" i="29"/>
  <c r="AB24" i="27"/>
  <c r="R24" i="28"/>
  <c r="H24" i="27"/>
  <c r="H26" i="28"/>
  <c r="AB26" i="28"/>
  <c r="J15" i="27"/>
  <c r="R22" i="31" a="1"/>
  <c r="U9" i="33" a="1"/>
  <c r="U25" i="27" a="1"/>
  <c r="R20" i="29" a="1"/>
  <c r="H25" i="33" l="1"/>
  <c r="AB25" i="33"/>
  <c r="U9" i="33"/>
  <c r="I15" i="31"/>
  <c r="AC15" i="31"/>
  <c r="R22" i="31"/>
  <c r="AB22" i="29"/>
  <c r="H22" i="29"/>
  <c r="R20" i="29"/>
  <c r="AD15" i="27"/>
  <c r="AB24" i="28"/>
  <c r="H24" i="28"/>
  <c r="U25" i="27"/>
  <c r="R20" i="31" a="1"/>
  <c r="U25" i="28" a="1"/>
  <c r="S12" i="27" a="1"/>
  <c r="S15" i="33" a="1"/>
  <c r="AE9" i="33" l="1"/>
  <c r="K9" i="33"/>
  <c r="S15" i="33"/>
  <c r="AB22" i="31"/>
  <c r="H22" i="31"/>
  <c r="R20" i="31"/>
  <c r="AB20" i="29"/>
  <c r="H20" i="29"/>
  <c r="K25" i="27"/>
  <c r="U25" i="28"/>
  <c r="AE25" i="27"/>
  <c r="J15" i="28"/>
  <c r="AD15" i="28"/>
  <c r="S12" i="27"/>
  <c r="R22" i="33" a="1"/>
  <c r="S12" i="28" a="1"/>
  <c r="U21" i="29" a="1"/>
  <c r="Q29" i="27" a="1"/>
  <c r="AC15" i="33" l="1"/>
  <c r="I15" i="33"/>
  <c r="R22" i="33"/>
  <c r="AB20" i="31"/>
  <c r="H20" i="31"/>
  <c r="U21" i="29"/>
  <c r="AC12" i="27"/>
  <c r="S12" i="28"/>
  <c r="I12" i="27"/>
  <c r="AE25" i="28"/>
  <c r="K25" i="28"/>
  <c r="Q29" i="27"/>
  <c r="U21" i="31" a="1"/>
  <c r="R18" i="27" a="1"/>
  <c r="Q29" i="28" a="1"/>
  <c r="R20" i="33" a="1"/>
  <c r="AB22" i="33" l="1"/>
  <c r="H22" i="33"/>
  <c r="R20" i="33"/>
  <c r="U21" i="31"/>
  <c r="K21" i="29"/>
  <c r="AE21" i="29"/>
  <c r="G29" i="27"/>
  <c r="Q29" i="28"/>
  <c r="AA29" i="27"/>
  <c r="I12" i="28"/>
  <c r="AC12" i="28"/>
  <c r="R18" i="27"/>
  <c r="Q25" i="27" a="1"/>
  <c r="R18" i="28" a="1"/>
  <c r="Q24" i="29" a="1"/>
  <c r="H20" i="33" l="1"/>
  <c r="AB20" i="33"/>
  <c r="AE21" i="31"/>
  <c r="K21" i="31"/>
  <c r="Q24" i="29"/>
  <c r="H18" i="27"/>
  <c r="R18" i="28"/>
  <c r="AB18" i="27"/>
  <c r="G29" i="28"/>
  <c r="AA29" i="28"/>
  <c r="Q25" i="27"/>
  <c r="U21" i="33" a="1"/>
  <c r="Q24" i="31" a="1"/>
  <c r="S14" i="27" a="1"/>
  <c r="Q25" i="28" a="1"/>
  <c r="R14" i="29" a="1"/>
  <c r="U21" i="33" l="1"/>
  <c r="Q24" i="31"/>
  <c r="G24" i="29"/>
  <c r="AA24" i="29"/>
  <c r="R14" i="29"/>
  <c r="AA25" i="27"/>
  <c r="Q25" i="28"/>
  <c r="G25" i="27"/>
  <c r="AB18" i="28"/>
  <c r="H18" i="28"/>
  <c r="S14" i="27"/>
  <c r="S14" i="28" a="1"/>
  <c r="R14" i="31" a="1"/>
  <c r="R12" i="27" a="1"/>
  <c r="Q21" i="29" a="1"/>
  <c r="K21" i="33" l="1"/>
  <c r="AE21" i="33"/>
  <c r="G24" i="31"/>
  <c r="AA24" i="31"/>
  <c r="R14" i="31"/>
  <c r="H14" i="29"/>
  <c r="AB14" i="29"/>
  <c r="Q21" i="29"/>
  <c r="I14" i="27"/>
  <c r="S14" i="28"/>
  <c r="AC14" i="27"/>
  <c r="G25" i="28"/>
  <c r="AA25" i="28"/>
  <c r="R12" i="27"/>
  <c r="Q24" i="33" a="1"/>
  <c r="S10" i="29" a="1"/>
  <c r="S72" i="27" a="1"/>
  <c r="Q21" i="31" a="1"/>
  <c r="R12" i="28" a="1"/>
  <c r="Q24" i="33" l="1"/>
  <c r="AB14" i="31"/>
  <c r="H14" i="31"/>
  <c r="Q21" i="31"/>
  <c r="AA21" i="29"/>
  <c r="G21" i="29"/>
  <c r="S10" i="29"/>
  <c r="AB12" i="27"/>
  <c r="R12" i="28"/>
  <c r="H12" i="27"/>
  <c r="I14" i="28"/>
  <c r="AC14" i="28"/>
  <c r="S72" i="27"/>
  <c r="U121" i="27" a="1"/>
  <c r="S72" i="28" a="1"/>
  <c r="S10" i="31" a="1"/>
  <c r="R14" i="33" a="1"/>
  <c r="G24" i="33" l="1"/>
  <c r="AA24" i="33"/>
  <c r="R14" i="33"/>
  <c r="G21" i="31"/>
  <c r="AA21" i="31"/>
  <c r="S10" i="31"/>
  <c r="I10" i="29"/>
  <c r="AC10" i="29"/>
  <c r="AC72" i="27"/>
  <c r="S72" i="28"/>
  <c r="I72" i="27"/>
  <c r="H12" i="28"/>
  <c r="AB12" i="28"/>
  <c r="U121" i="27"/>
  <c r="U148" i="27" a="1"/>
  <c r="Q21" i="33" a="1"/>
  <c r="U122" i="28" a="1"/>
  <c r="S67" i="29" a="1"/>
  <c r="H14" i="33" l="1"/>
  <c r="AB14" i="33"/>
  <c r="Q21" i="33"/>
  <c r="I10" i="31"/>
  <c r="AC10" i="31"/>
  <c r="S67" i="29"/>
  <c r="K121" i="27"/>
  <c r="U122" i="28"/>
  <c r="AE121" i="27"/>
  <c r="I72" i="28"/>
  <c r="AC72" i="28"/>
  <c r="U148" i="27"/>
  <c r="S10" i="33" a="1"/>
  <c r="S66" i="31" a="1"/>
  <c r="U116" i="29" a="1"/>
  <c r="U90" i="27" a="1"/>
  <c r="AA21" i="33" l="1"/>
  <c r="G21" i="33"/>
  <c r="S10" i="33"/>
  <c r="S66" i="31"/>
  <c r="I67" i="29"/>
  <c r="AC67" i="29"/>
  <c r="U116" i="29"/>
  <c r="AE148" i="27"/>
  <c r="K148" i="27"/>
  <c r="AE122" i="28"/>
  <c r="K122" i="28"/>
  <c r="U90" i="27"/>
  <c r="U106" i="31" a="1"/>
  <c r="U149" i="28" a="1"/>
  <c r="T51" i="27" a="1"/>
  <c r="U90" i="28" a="1"/>
  <c r="AC10" i="33" l="1"/>
  <c r="I10" i="33"/>
  <c r="I66" i="31"/>
  <c r="AC66" i="31"/>
  <c r="U106" i="31"/>
  <c r="K116" i="29"/>
  <c r="AE116" i="29"/>
  <c r="K90" i="27"/>
  <c r="U149" i="28"/>
  <c r="U90" i="28"/>
  <c r="AE90" i="27"/>
  <c r="T51" i="27"/>
  <c r="S66" i="33" a="1"/>
  <c r="T52" i="28" a="1"/>
  <c r="T121" i="27" a="1"/>
  <c r="U145" i="29" a="1"/>
  <c r="U85" i="29" a="1"/>
  <c r="S66" i="33" l="1"/>
  <c r="AE106" i="31"/>
  <c r="K106" i="31"/>
  <c r="U85" i="29"/>
  <c r="U145" i="29"/>
  <c r="AD51" i="27"/>
  <c r="T52" i="28"/>
  <c r="J51" i="27"/>
  <c r="K90" i="28"/>
  <c r="AE90" i="28"/>
  <c r="K149" i="28"/>
  <c r="AE149" i="28"/>
  <c r="T121" i="27"/>
  <c r="T122" i="28" a="1"/>
  <c r="U106" i="33" a="1"/>
  <c r="U143" i="31" a="1"/>
  <c r="Q93" i="27" a="1"/>
  <c r="T47" i="29" a="1"/>
  <c r="U83" i="31" a="1"/>
  <c r="I66" i="33" l="1"/>
  <c r="AC66" i="33"/>
  <c r="U106" i="33"/>
  <c r="U143" i="31"/>
  <c r="U83" i="31"/>
  <c r="K85" i="29"/>
  <c r="AE85" i="29"/>
  <c r="T47" i="29"/>
  <c r="K145" i="29"/>
  <c r="AE145" i="29"/>
  <c r="AD121" i="27"/>
  <c r="T122" i="28"/>
  <c r="J121" i="27"/>
  <c r="J52" i="28"/>
  <c r="AD52" i="28"/>
  <c r="Q93" i="27"/>
  <c r="U53" i="27" a="1"/>
  <c r="Q93" i="28" a="1"/>
  <c r="T47" i="31" a="1"/>
  <c r="T116" i="29" a="1"/>
  <c r="K106" i="33" l="1"/>
  <c r="AE106" i="33"/>
  <c r="AE83" i="31"/>
  <c r="AE143" i="31"/>
  <c r="K83" i="31"/>
  <c r="K143" i="31"/>
  <c r="T47" i="31"/>
  <c r="J47" i="29"/>
  <c r="AD47" i="29"/>
  <c r="T116" i="29"/>
  <c r="G93" i="27"/>
  <c r="Q93" i="28"/>
  <c r="AA93" i="27"/>
  <c r="J122" i="28"/>
  <c r="AD122" i="28"/>
  <c r="U53" i="27"/>
  <c r="U54" i="28" a="1"/>
  <c r="T85" i="27" a="1"/>
  <c r="T106" i="31" a="1"/>
  <c r="U83" i="33" a="1"/>
  <c r="U143" i="33" a="1"/>
  <c r="Q88" i="29" a="1"/>
  <c r="U143" i="33" l="1"/>
  <c r="U83" i="33"/>
  <c r="J47" i="31"/>
  <c r="AD47" i="31"/>
  <c r="T106" i="31"/>
  <c r="AD116" i="29"/>
  <c r="J116" i="29"/>
  <c r="Q88" i="29"/>
  <c r="AE53" i="27"/>
  <c r="U54" i="28"/>
  <c r="K53" i="27"/>
  <c r="G93" i="28"/>
  <c r="AA93" i="28"/>
  <c r="T85" i="27"/>
  <c r="T47" i="33" a="1"/>
  <c r="T85" i="28" a="1"/>
  <c r="Q86" i="31" a="1"/>
  <c r="U49" i="29" a="1"/>
  <c r="R116" i="27" a="1"/>
  <c r="AE143" i="33" l="1"/>
  <c r="AE83" i="33"/>
  <c r="K143" i="33"/>
  <c r="T47" i="33"/>
  <c r="K83" i="33"/>
  <c r="J106" i="31"/>
  <c r="AD106" i="31"/>
  <c r="Q86" i="31"/>
  <c r="G88" i="29"/>
  <c r="AA88" i="29"/>
  <c r="U49" i="29"/>
  <c r="AD85" i="27"/>
  <c r="T85" i="28"/>
  <c r="J85" i="27"/>
  <c r="AE54" i="28"/>
  <c r="K54" i="28"/>
  <c r="R116" i="27"/>
  <c r="R117" i="28" a="1"/>
  <c r="T106" i="33" a="1"/>
  <c r="T80" i="29" a="1"/>
  <c r="U49" i="31" a="1"/>
  <c r="S42" i="27" a="1"/>
  <c r="J47" i="33" l="1"/>
  <c r="AD47" i="33"/>
  <c r="T106" i="33"/>
  <c r="AA86" i="31"/>
  <c r="G86" i="31"/>
  <c r="U49" i="31"/>
  <c r="K49" i="29"/>
  <c r="AE49" i="29"/>
  <c r="T80" i="29"/>
  <c r="AB116" i="27"/>
  <c r="R117" i="28"/>
  <c r="H116" i="27"/>
  <c r="J85" i="28"/>
  <c r="AD85" i="28"/>
  <c r="S42" i="27"/>
  <c r="Q86" i="33" a="1"/>
  <c r="T78" i="31" a="1"/>
  <c r="R112" i="29" a="1"/>
  <c r="R78" i="27" a="1"/>
  <c r="S43" i="28" a="1"/>
  <c r="AD106" i="33" l="1"/>
  <c r="J106" i="33"/>
  <c r="Q86" i="33"/>
  <c r="AE49" i="31"/>
  <c r="K49" i="31"/>
  <c r="T78" i="31"/>
  <c r="J80" i="29"/>
  <c r="AD80" i="29"/>
  <c r="R112" i="29"/>
  <c r="AC42" i="27"/>
  <c r="S43" i="28"/>
  <c r="I42" i="27"/>
  <c r="H117" i="28"/>
  <c r="AB117" i="28"/>
  <c r="R78" i="27"/>
  <c r="R78" i="28" a="1"/>
  <c r="R102" i="31" a="1"/>
  <c r="S38" i="29" a="1"/>
  <c r="U49" i="33" a="1"/>
  <c r="T135" i="27" a="1"/>
  <c r="AA86" i="33" l="1"/>
  <c r="G86" i="33"/>
  <c r="U49" i="33"/>
  <c r="AD78" i="31"/>
  <c r="J78" i="31"/>
  <c r="R102" i="31"/>
  <c r="H112" i="29"/>
  <c r="AB112" i="29"/>
  <c r="S38" i="29"/>
  <c r="H78" i="27"/>
  <c r="R78" i="28"/>
  <c r="AB78" i="27"/>
  <c r="I43" i="28"/>
  <c r="AC43" i="28"/>
  <c r="T135" i="27"/>
  <c r="T78" i="33" a="1"/>
  <c r="S38" i="31" a="1"/>
  <c r="U77" i="27" a="1"/>
  <c r="R73" i="29" a="1"/>
  <c r="T136" i="28" a="1"/>
  <c r="K49" i="33" l="1"/>
  <c r="AE49" i="33"/>
  <c r="T78" i="33"/>
  <c r="H102" i="31"/>
  <c r="AB102" i="31"/>
  <c r="S38" i="31"/>
  <c r="AC38" i="29"/>
  <c r="I38" i="29"/>
  <c r="R73" i="29"/>
  <c r="J135" i="27"/>
  <c r="T136" i="28"/>
  <c r="AD135" i="27"/>
  <c r="AB78" i="28"/>
  <c r="H78" i="28"/>
  <c r="U77" i="27"/>
  <c r="R102" i="33" a="1"/>
  <c r="U66" i="27" a="1"/>
  <c r="U77" i="28" a="1"/>
  <c r="R72" i="31" a="1"/>
  <c r="T130" i="29" a="1"/>
  <c r="J78" i="33" l="1"/>
  <c r="AD78" i="33"/>
  <c r="R102" i="33"/>
  <c r="AC38" i="31"/>
  <c r="I38" i="31"/>
  <c r="R72" i="31"/>
  <c r="H73" i="29"/>
  <c r="AB73" i="29"/>
  <c r="T130" i="29"/>
  <c r="AE77" i="27"/>
  <c r="U77" i="28"/>
  <c r="K77" i="27"/>
  <c r="J136" i="28"/>
  <c r="AD136" i="28"/>
  <c r="U66" i="27"/>
  <c r="U67" i="28" a="1"/>
  <c r="S119" i="27" a="1"/>
  <c r="S38" i="33" a="1"/>
  <c r="U72" i="29" a="1"/>
  <c r="T124" i="31" a="1"/>
  <c r="AB102" i="33" l="1"/>
  <c r="H102" i="33"/>
  <c r="S38" i="33"/>
  <c r="AB72" i="31"/>
  <c r="H72" i="31"/>
  <c r="T124" i="31"/>
  <c r="J130" i="29"/>
  <c r="AD130" i="29"/>
  <c r="U72" i="29"/>
  <c r="K66" i="27"/>
  <c r="U67" i="28"/>
  <c r="AE66" i="27"/>
  <c r="AE77" i="28"/>
  <c r="K77" i="28"/>
  <c r="S119" i="27"/>
  <c r="U71" i="31" a="1"/>
  <c r="T124" i="27" a="1"/>
  <c r="S120" i="28" a="1"/>
  <c r="R72" i="33" a="1"/>
  <c r="U62" i="29" a="1"/>
  <c r="I38" i="33" l="1"/>
  <c r="AC38" i="33"/>
  <c r="R72" i="33"/>
  <c r="J124" i="31"/>
  <c r="AD124" i="31"/>
  <c r="U71" i="31"/>
  <c r="AE72" i="29"/>
  <c r="K72" i="29"/>
  <c r="U62" i="29"/>
  <c r="AC119" i="27"/>
  <c r="S120" i="28"/>
  <c r="I119" i="27"/>
  <c r="K67" i="28"/>
  <c r="AE67" i="28"/>
  <c r="T124" i="27"/>
  <c r="U61" i="31" a="1"/>
  <c r="S55" i="27" a="1"/>
  <c r="S114" i="29" a="1"/>
  <c r="T125" i="28" a="1"/>
  <c r="T124" i="33" a="1"/>
  <c r="H72" i="33" l="1"/>
  <c r="AB72" i="33"/>
  <c r="T124" i="33"/>
  <c r="K71" i="31"/>
  <c r="AE71" i="31"/>
  <c r="U61" i="31"/>
  <c r="K62" i="29"/>
  <c r="AE62" i="29"/>
  <c r="S114" i="29"/>
  <c r="J124" i="27"/>
  <c r="T125" i="28"/>
  <c r="AD124" i="27"/>
  <c r="AC120" i="28"/>
  <c r="I120" i="28"/>
  <c r="S55" i="27"/>
  <c r="S56" i="28" a="1"/>
  <c r="Q55" i="27" a="1"/>
  <c r="T119" i="29" a="1"/>
  <c r="S104" i="31" a="1"/>
  <c r="U71" i="33" a="1"/>
  <c r="J124" i="33" l="1"/>
  <c r="AD124" i="33"/>
  <c r="U71" i="33"/>
  <c r="K61" i="31"/>
  <c r="AE61" i="31"/>
  <c r="S104" i="31"/>
  <c r="I114" i="29"/>
  <c r="AC114" i="29"/>
  <c r="T119" i="29"/>
  <c r="I55" i="27"/>
  <c r="S56" i="28"/>
  <c r="AC55" i="27"/>
  <c r="AD125" i="28"/>
  <c r="J125" i="28"/>
  <c r="Q55" i="27"/>
  <c r="T114" i="31" a="1"/>
  <c r="S51" i="29" a="1"/>
  <c r="Q56" i="28" a="1"/>
  <c r="U61" i="33" a="1"/>
  <c r="S86" i="27" a="1"/>
  <c r="AE71" i="33" l="1"/>
  <c r="K71" i="33"/>
  <c r="U61" i="33"/>
  <c r="AC104" i="31"/>
  <c r="I104" i="31"/>
  <c r="T114" i="31"/>
  <c r="AD119" i="29"/>
  <c r="J119" i="29"/>
  <c r="S51" i="29"/>
  <c r="AA55" i="27"/>
  <c r="Q56" i="28"/>
  <c r="G55" i="27"/>
  <c r="I56" i="28"/>
  <c r="AC56" i="28"/>
  <c r="S86" i="27"/>
  <c r="S86" i="28" a="1"/>
  <c r="R36" i="27" a="1"/>
  <c r="S104" i="33" a="1"/>
  <c r="Q51" i="29" a="1"/>
  <c r="K61" i="33" l="1"/>
  <c r="AE61" i="33"/>
  <c r="S104" i="33"/>
  <c r="J114" i="31"/>
  <c r="AD114" i="31"/>
  <c r="I51" i="29"/>
  <c r="AC51" i="29"/>
  <c r="Q51" i="29"/>
  <c r="I86" i="27"/>
  <c r="S86" i="28"/>
  <c r="AC86" i="27"/>
  <c r="AA56" i="28"/>
  <c r="G56" i="28"/>
  <c r="R36" i="27"/>
  <c r="R37" i="28" a="1"/>
  <c r="S59" i="27" a="1"/>
  <c r="T114" i="33" a="1"/>
  <c r="S81" i="29" a="1"/>
  <c r="AC104" i="33" l="1"/>
  <c r="I104" i="33"/>
  <c r="T114" i="33"/>
  <c r="AA51" i="29"/>
  <c r="G51" i="29"/>
  <c r="S81" i="29"/>
  <c r="AB36" i="27"/>
  <c r="R37" i="28"/>
  <c r="H36" i="27"/>
  <c r="I86" i="28"/>
  <c r="AC86" i="28"/>
  <c r="S59" i="27"/>
  <c r="T33" i="27" a="1"/>
  <c r="R31" i="29" a="1"/>
  <c r="S60" i="28" a="1"/>
  <c r="S79" i="31" a="1"/>
  <c r="J114" i="33" l="1"/>
  <c r="AD114" i="33"/>
  <c r="S79" i="31"/>
  <c r="I81" i="29"/>
  <c r="AC81" i="29"/>
  <c r="R31" i="29"/>
  <c r="I59" i="27"/>
  <c r="S60" i="28"/>
  <c r="AC59" i="27"/>
  <c r="AB37" i="28"/>
  <c r="H37" i="28"/>
  <c r="T33" i="27"/>
  <c r="S55" i="29" a="1"/>
  <c r="T34" i="28" a="1"/>
  <c r="U42" i="27" a="1"/>
  <c r="R31" i="31" a="1"/>
  <c r="AC79" i="31" l="1"/>
  <c r="I79" i="31"/>
  <c r="R31" i="31"/>
  <c r="AB31" i="29"/>
  <c r="H31" i="29"/>
  <c r="S55" i="29"/>
  <c r="J33" i="27"/>
  <c r="T34" i="28"/>
  <c r="AD33" i="27"/>
  <c r="I60" i="28"/>
  <c r="AC60" i="28"/>
  <c r="U42" i="27"/>
  <c r="U43" i="28" a="1"/>
  <c r="T52" i="27" a="1"/>
  <c r="S79" i="33" a="1"/>
  <c r="S54" i="31" a="1"/>
  <c r="S79" i="33" l="1"/>
  <c r="AB31" i="31"/>
  <c r="H31" i="31"/>
  <c r="S54" i="31"/>
  <c r="I55" i="29"/>
  <c r="AC55" i="29"/>
  <c r="K42" i="27"/>
  <c r="U43" i="28"/>
  <c r="AE42" i="27"/>
  <c r="J34" i="28"/>
  <c r="AD34" i="28"/>
  <c r="T52" i="27"/>
  <c r="T53" i="28" a="1"/>
  <c r="R31" i="33" a="1"/>
  <c r="U38" i="29" a="1"/>
  <c r="AC79" i="33" l="1"/>
  <c r="I79" i="33"/>
  <c r="R31" i="33"/>
  <c r="AC54" i="31"/>
  <c r="I54" i="31"/>
  <c r="U38" i="29"/>
  <c r="J52" i="27"/>
  <c r="T53" i="28"/>
  <c r="AD52" i="27"/>
  <c r="AE43" i="28"/>
  <c r="K43" i="28"/>
  <c r="AA15" i="27"/>
  <c r="Q16" i="27" a="1"/>
  <c r="S54" i="33" a="1"/>
  <c r="T48" i="29" a="1"/>
  <c r="U38" i="31" a="1"/>
  <c r="AB31" i="33" l="1"/>
  <c r="H31" i="33"/>
  <c r="S54" i="33"/>
  <c r="U38" i="31"/>
  <c r="AE38" i="29"/>
  <c r="K38" i="29"/>
  <c r="T48" i="29"/>
  <c r="G15" i="27"/>
  <c r="AD53" i="28"/>
  <c r="J53" i="28"/>
  <c r="Q16" i="27"/>
  <c r="Q16" i="28" a="1"/>
  <c r="R13" i="27" a="1"/>
  <c r="T48" i="31" a="1"/>
  <c r="AC54" i="33" l="1"/>
  <c r="I54" i="33"/>
  <c r="AE38" i="31"/>
  <c r="K38" i="31"/>
  <c r="T48" i="31"/>
  <c r="J48" i="29"/>
  <c r="AD48" i="29"/>
  <c r="G16" i="27"/>
  <c r="Q16" i="28"/>
  <c r="AA16" i="27"/>
  <c r="G15" i="28"/>
  <c r="AA15" i="28"/>
  <c r="R13" i="27"/>
  <c r="S49" i="27" a="1"/>
  <c r="U38" i="33" a="1"/>
  <c r="Q12" i="29" a="1"/>
  <c r="R13" i="28" a="1"/>
  <c r="U38" i="33" l="1"/>
  <c r="AD48" i="31"/>
  <c r="J48" i="31"/>
  <c r="Q12" i="29"/>
  <c r="H13" i="27"/>
  <c r="R13" i="28"/>
  <c r="AB13" i="27"/>
  <c r="G16" i="28"/>
  <c r="AA16" i="28"/>
  <c r="S49" i="27"/>
  <c r="T48" i="33" a="1"/>
  <c r="U14" i="27" a="1"/>
  <c r="S50" i="28" a="1"/>
  <c r="Q12" i="31" a="1"/>
  <c r="R9" i="29" a="1"/>
  <c r="K38" i="33" l="1"/>
  <c r="AE38" i="33"/>
  <c r="T48" i="33"/>
  <c r="Q12" i="31"/>
  <c r="G12" i="29"/>
  <c r="AA12" i="29"/>
  <c r="R9" i="29"/>
  <c r="I49" i="27"/>
  <c r="S50" i="28"/>
  <c r="AC49" i="27"/>
  <c r="AB13" i="28"/>
  <c r="H13" i="28"/>
  <c r="U14" i="27"/>
  <c r="S45" i="29" a="1"/>
  <c r="R9" i="31" a="1"/>
  <c r="U14" i="28" a="1"/>
  <c r="U95" i="27" a="1"/>
  <c r="AD48" i="33" l="1"/>
  <c r="J48" i="33"/>
  <c r="AA12" i="31"/>
  <c r="G12" i="31"/>
  <c r="R9" i="31"/>
  <c r="AB9" i="29"/>
  <c r="S45" i="29"/>
  <c r="H9" i="29"/>
  <c r="K14" i="27"/>
  <c r="U14" i="28"/>
  <c r="AE14" i="27"/>
  <c r="AC50" i="28"/>
  <c r="I50" i="28"/>
  <c r="U95" i="27"/>
  <c r="S45" i="31" a="1"/>
  <c r="T99" i="27" a="1"/>
  <c r="Q12" i="33" a="1"/>
  <c r="U10" i="29" a="1"/>
  <c r="U95" i="28" a="1"/>
  <c r="Q12" i="33" l="1"/>
  <c r="AB9" i="31"/>
  <c r="H9" i="31"/>
  <c r="S45" i="31"/>
  <c r="AC45" i="29"/>
  <c r="I45" i="29"/>
  <c r="U10" i="29"/>
  <c r="AE95" i="27"/>
  <c r="U95" i="28"/>
  <c r="K95" i="27"/>
  <c r="K14" i="28"/>
  <c r="AE14" i="28"/>
  <c r="T99" i="27"/>
  <c r="T142" i="27" a="1"/>
  <c r="U10" i="31" a="1"/>
  <c r="T99" i="28" a="1"/>
  <c r="R9" i="33" a="1"/>
  <c r="U91" i="29" a="1"/>
  <c r="G12" i="33" l="1"/>
  <c r="AA12" i="33"/>
  <c r="R9" i="33"/>
  <c r="I45" i="31"/>
  <c r="AC45" i="31"/>
  <c r="U10" i="31"/>
  <c r="AE10" i="29"/>
  <c r="K10" i="29"/>
  <c r="U91" i="29"/>
  <c r="AD99" i="27"/>
  <c r="T99" i="28"/>
  <c r="J99" i="27"/>
  <c r="AE95" i="28"/>
  <c r="K95" i="28"/>
  <c r="T142" i="27"/>
  <c r="T137" i="27" a="1"/>
  <c r="T143" i="28" a="1"/>
  <c r="U89" i="31" a="1"/>
  <c r="S45" i="33" a="1"/>
  <c r="T94" i="29" a="1"/>
  <c r="H9" i="33" l="1"/>
  <c r="AB9" i="33"/>
  <c r="S45" i="33"/>
  <c r="K10" i="31"/>
  <c r="AE10" i="31"/>
  <c r="U89" i="31"/>
  <c r="K91" i="29"/>
  <c r="AE91" i="29"/>
  <c r="T94" i="29"/>
  <c r="AD142" i="27"/>
  <c r="T143" i="28"/>
  <c r="J142" i="27"/>
  <c r="AD99" i="28"/>
  <c r="J99" i="28"/>
  <c r="T137" i="27"/>
  <c r="T138" i="29" a="1"/>
  <c r="T92" i="31" a="1"/>
  <c r="U10" i="33" a="1"/>
  <c r="T138" i="28" a="1"/>
  <c r="Q69" i="27" a="1"/>
  <c r="I45" i="33" l="1"/>
  <c r="AC45" i="33"/>
  <c r="U10" i="33"/>
  <c r="K89" i="31"/>
  <c r="AE89" i="31"/>
  <c r="T92" i="31"/>
  <c r="AD94" i="29"/>
  <c r="J94" i="29"/>
  <c r="T138" i="29"/>
  <c r="J137" i="27"/>
  <c r="T138" i="28"/>
  <c r="AD137" i="27"/>
  <c r="AD143" i="28"/>
  <c r="J143" i="28"/>
  <c r="Q69" i="27"/>
  <c r="Q69" i="28" a="1"/>
  <c r="T75" i="27" a="1"/>
  <c r="T136" i="31" a="1"/>
  <c r="T132" i="29" a="1"/>
  <c r="U89" i="33" a="1"/>
  <c r="K10" i="33" l="1"/>
  <c r="AE10" i="33"/>
  <c r="U89" i="33"/>
  <c r="J92" i="31"/>
  <c r="AD92" i="31"/>
  <c r="T136" i="31"/>
  <c r="J138" i="29"/>
  <c r="AD138" i="29"/>
  <c r="T132" i="29"/>
  <c r="AA69" i="27"/>
  <c r="Q69" i="28"/>
  <c r="G69" i="27"/>
  <c r="J138" i="28"/>
  <c r="AD138" i="28"/>
  <c r="T75" i="27"/>
  <c r="U90" i="36" a="1"/>
  <c r="T75" i="28" a="1"/>
  <c r="T92" i="33" a="1"/>
  <c r="T130" i="31" a="1"/>
  <c r="Q64" i="29" a="1"/>
  <c r="T26" i="27" a="1"/>
  <c r="U90" i="36" l="1"/>
  <c r="K89" i="33"/>
  <c r="AE89" i="33"/>
  <c r="T92" i="33"/>
  <c r="AD136" i="31"/>
  <c r="J136" i="31"/>
  <c r="T130" i="31"/>
  <c r="J132" i="29"/>
  <c r="AD132" i="29"/>
  <c r="Q64" i="29"/>
  <c r="AD75" i="27"/>
  <c r="T75" i="28"/>
  <c r="J75" i="27"/>
  <c r="G69" i="28"/>
  <c r="AA69" i="28"/>
  <c r="T26" i="27"/>
  <c r="T136" i="33" a="1"/>
  <c r="S93" i="27" a="1"/>
  <c r="T26" i="28" a="1"/>
  <c r="T70" i="29" a="1"/>
  <c r="Q63" i="31" a="1"/>
  <c r="K90" i="36" l="1"/>
  <c r="AE90" i="36"/>
  <c r="J92" i="33"/>
  <c r="AD92" i="33"/>
  <c r="T136" i="33"/>
  <c r="AD130" i="31"/>
  <c r="J130" i="31"/>
  <c r="Q63" i="31"/>
  <c r="AA64" i="29"/>
  <c r="G64" i="29"/>
  <c r="T70" i="29"/>
  <c r="J26" i="27"/>
  <c r="T26" i="28"/>
  <c r="AD26" i="27"/>
  <c r="AD75" i="28"/>
  <c r="J75" i="28"/>
  <c r="S93" i="27"/>
  <c r="T130" i="33" a="1"/>
  <c r="S132" i="27" a="1"/>
  <c r="T69" i="31" a="1"/>
  <c r="T22" i="29" a="1"/>
  <c r="S93" i="28" a="1"/>
  <c r="J136" i="33" l="1"/>
  <c r="AD136" i="33"/>
  <c r="T130" i="33"/>
  <c r="AA63" i="31"/>
  <c r="G63" i="31"/>
  <c r="T69" i="31"/>
  <c r="J70" i="29"/>
  <c r="AD70" i="29"/>
  <c r="T22" i="29"/>
  <c r="AC93" i="27"/>
  <c r="S93" i="28"/>
  <c r="I93" i="27"/>
  <c r="J26" i="28"/>
  <c r="AD26" i="28"/>
  <c r="S132" i="27"/>
  <c r="R130" i="27" a="1"/>
  <c r="T22" i="31" a="1"/>
  <c r="Q63" i="33" a="1"/>
  <c r="S88" i="29" a="1"/>
  <c r="S133" i="28" a="1"/>
  <c r="J130" i="33" l="1"/>
  <c r="AD130" i="33"/>
  <c r="Q63" i="33"/>
  <c r="J69" i="31"/>
  <c r="AD69" i="31"/>
  <c r="T22" i="31"/>
  <c r="AD22" i="29"/>
  <c r="J22" i="29"/>
  <c r="S88" i="29"/>
  <c r="AC132" i="27"/>
  <c r="S133" i="28"/>
  <c r="I132" i="27"/>
  <c r="AC93" i="28"/>
  <c r="I93" i="28"/>
  <c r="R130" i="27"/>
  <c r="S127" i="29" a="1"/>
  <c r="Q76" i="27" a="1"/>
  <c r="S86" i="31" a="1"/>
  <c r="R131" i="28" a="1"/>
  <c r="T69" i="33" a="1"/>
  <c r="G63" i="33" l="1"/>
  <c r="AA63" i="33"/>
  <c r="T69" i="33"/>
  <c r="J22" i="31"/>
  <c r="AD22" i="31"/>
  <c r="S86" i="31"/>
  <c r="I88" i="29"/>
  <c r="AC88" i="29"/>
  <c r="S127" i="29"/>
  <c r="H130" i="27"/>
  <c r="R131" i="28"/>
  <c r="AB130" i="27"/>
  <c r="I133" i="28"/>
  <c r="AC133" i="28"/>
  <c r="Q76" i="27"/>
  <c r="Q76" i="28" a="1"/>
  <c r="S126" i="31" a="1"/>
  <c r="R125" i="29" a="1"/>
  <c r="T22" i="33" a="1"/>
  <c r="J69" i="33" l="1"/>
  <c r="AD69" i="33"/>
  <c r="T22" i="33"/>
  <c r="AC86" i="31"/>
  <c r="I86" i="31"/>
  <c r="S126" i="31"/>
  <c r="AC127" i="29"/>
  <c r="I127" i="29"/>
  <c r="R125" i="29"/>
  <c r="G76" i="27"/>
  <c r="Q76" i="28"/>
  <c r="AA76" i="27"/>
  <c r="H131" i="28"/>
  <c r="AB131" i="28"/>
  <c r="R123" i="31" a="1"/>
  <c r="R93" i="27" a="1"/>
  <c r="S86" i="33" a="1"/>
  <c r="AD22" i="33" l="1"/>
  <c r="J22" i="33"/>
  <c r="S86" i="33"/>
  <c r="I126" i="31"/>
  <c r="AC126" i="31"/>
  <c r="R123" i="31"/>
  <c r="H125" i="29"/>
  <c r="AB125" i="29"/>
  <c r="AA76" i="28"/>
  <c r="G76" i="28"/>
  <c r="R93" i="27"/>
  <c r="R54" i="27" a="1"/>
  <c r="R93" i="28" a="1"/>
  <c r="S126" i="33" a="1"/>
  <c r="Q70" i="31" a="1"/>
  <c r="AC86" i="33" l="1"/>
  <c r="I86" i="33"/>
  <c r="S126" i="33"/>
  <c r="AB123" i="31"/>
  <c r="H123" i="31"/>
  <c r="Q70" i="31"/>
  <c r="G71" i="29"/>
  <c r="AA71" i="29"/>
  <c r="H93" i="27"/>
  <c r="R93" i="28"/>
  <c r="AB93" i="27"/>
  <c r="R54" i="27"/>
  <c r="R123" i="33" a="1"/>
  <c r="R55" i="28" a="1"/>
  <c r="R143" i="27" a="1"/>
  <c r="R88" i="29" a="1"/>
  <c r="AC126" i="33" l="1"/>
  <c r="I126" i="33"/>
  <c r="R123" i="33"/>
  <c r="G70" i="31"/>
  <c r="AA70" i="31"/>
  <c r="R88" i="29"/>
  <c r="AB54" i="27"/>
  <c r="R55" i="28"/>
  <c r="H54" i="27"/>
  <c r="H93" i="28"/>
  <c r="AB93" i="28"/>
  <c r="R143" i="27"/>
  <c r="R86" i="31" a="1"/>
  <c r="R144" i="28" a="1"/>
  <c r="U125" i="27" a="1"/>
  <c r="R50" i="29" a="1"/>
  <c r="Q70" i="33" a="1"/>
  <c r="AB123" i="33" l="1"/>
  <c r="H123" i="33"/>
  <c r="Q70" i="33"/>
  <c r="R86" i="31"/>
  <c r="H88" i="29"/>
  <c r="AB88" i="29"/>
  <c r="R50" i="29"/>
  <c r="AB143" i="27"/>
  <c r="R144" i="28"/>
  <c r="H143" i="27"/>
  <c r="AB55" i="28"/>
  <c r="H55" i="28"/>
  <c r="U125" i="27"/>
  <c r="U126" i="28" a="1"/>
  <c r="S95" i="27" a="1"/>
  <c r="R50" i="31" a="1"/>
  <c r="G70" i="33" l="1"/>
  <c r="AA70" i="33"/>
  <c r="H86" i="31"/>
  <c r="AB86" i="31"/>
  <c r="R50" i="31"/>
  <c r="AB50" i="29"/>
  <c r="H139" i="29"/>
  <c r="H50" i="29"/>
  <c r="K125" i="27"/>
  <c r="U126" i="28"/>
  <c r="AE125" i="27"/>
  <c r="H144" i="28"/>
  <c r="AB144" i="28"/>
  <c r="S95" i="27"/>
  <c r="S95" i="28" a="1"/>
  <c r="S57" i="27" a="1"/>
  <c r="R86" i="33" a="1"/>
  <c r="U120" i="29" a="1"/>
  <c r="R86" i="33" l="1"/>
  <c r="H50" i="31"/>
  <c r="AB50" i="31"/>
  <c r="U120" i="29"/>
  <c r="AB139" i="29"/>
  <c r="I95" i="27"/>
  <c r="S95" i="28"/>
  <c r="AC95" i="27"/>
  <c r="K126" i="28"/>
  <c r="AE126" i="28"/>
  <c r="S57" i="27"/>
  <c r="S91" i="29" a="1"/>
  <c r="R50" i="33" a="1"/>
  <c r="U115" i="31" a="1"/>
  <c r="S118" i="27" a="1"/>
  <c r="S58" i="28" a="1"/>
  <c r="AB86" i="33" l="1"/>
  <c r="H86" i="33"/>
  <c r="R50" i="33"/>
  <c r="U115" i="31"/>
  <c r="K120" i="29"/>
  <c r="AE120" i="29"/>
  <c r="S91" i="29"/>
  <c r="I57" i="27"/>
  <c r="S58" i="28"/>
  <c r="AC57" i="27"/>
  <c r="AC95" i="28"/>
  <c r="I95" i="28"/>
  <c r="S118" i="27"/>
  <c r="S53" i="29" a="1"/>
  <c r="Q88" i="27" a="1"/>
  <c r="S89" i="31" a="1"/>
  <c r="S119" i="28" a="1"/>
  <c r="H50" i="33" l="1"/>
  <c r="AB50" i="33"/>
  <c r="AE115" i="31"/>
  <c r="K115" i="31"/>
  <c r="S89" i="31"/>
  <c r="I91" i="29"/>
  <c r="AC91" i="29"/>
  <c r="S53" i="29"/>
  <c r="AC118" i="27"/>
  <c r="S119" i="28"/>
  <c r="I118" i="27"/>
  <c r="I58" i="28"/>
  <c r="AC58" i="28"/>
  <c r="Q88" i="27"/>
  <c r="Q88" i="28" a="1"/>
  <c r="S52" i="31" a="1"/>
  <c r="T43" i="27" a="1"/>
  <c r="U115" i="33" a="1"/>
  <c r="U115" i="33" l="1"/>
  <c r="I89" i="31"/>
  <c r="AC89" i="31"/>
  <c r="S52" i="31"/>
  <c r="I53" i="29"/>
  <c r="AC53" i="29"/>
  <c r="AA88" i="27"/>
  <c r="Q88" i="28"/>
  <c r="G88" i="27"/>
  <c r="AC119" i="28"/>
  <c r="I119" i="28"/>
  <c r="T43" i="27"/>
  <c r="S89" i="33" a="1"/>
  <c r="T44" i="28" a="1"/>
  <c r="Q83" i="29" a="1"/>
  <c r="T140" i="27" a="1"/>
  <c r="K115" i="33" l="1"/>
  <c r="AE115" i="33"/>
  <c r="S89" i="33"/>
  <c r="AC52" i="31"/>
  <c r="I52" i="31"/>
  <c r="Q83" i="29"/>
  <c r="AD43" i="27"/>
  <c r="T44" i="28"/>
  <c r="J43" i="27"/>
  <c r="G88" i="28"/>
  <c r="AA88" i="28"/>
  <c r="T140" i="27"/>
  <c r="T39" i="29" a="1"/>
  <c r="S52" i="33" a="1"/>
  <c r="T141" i="28" a="1"/>
  <c r="Q81" i="31" a="1"/>
  <c r="R118" i="27" a="1"/>
  <c r="S90" i="36" a="1"/>
  <c r="S90" i="36" l="1"/>
  <c r="AC89" i="33"/>
  <c r="I89" i="33"/>
  <c r="S52" i="33"/>
  <c r="Q81" i="31"/>
  <c r="G83" i="29"/>
  <c r="AA83" i="29"/>
  <c r="T39" i="29"/>
  <c r="AD140" i="27"/>
  <c r="T141" i="28"/>
  <c r="J140" i="27"/>
  <c r="AD44" i="28"/>
  <c r="J44" i="28"/>
  <c r="R118" i="27"/>
  <c r="T135" i="29" a="1"/>
  <c r="T39" i="31" a="1"/>
  <c r="R148" i="27" a="1"/>
  <c r="R119" i="28" a="1"/>
  <c r="I90" i="36" l="1"/>
  <c r="AC90" i="36"/>
  <c r="I52" i="33"/>
  <c r="AC52" i="33"/>
  <c r="AA81" i="31"/>
  <c r="G81" i="31"/>
  <c r="T39" i="31"/>
  <c r="J39" i="29"/>
  <c r="AD39" i="29"/>
  <c r="T135" i="29"/>
  <c r="H118" i="27"/>
  <c r="R119" i="28"/>
  <c r="AB118" i="27"/>
  <c r="AD141" i="28"/>
  <c r="J141" i="28"/>
  <c r="R148" i="27"/>
  <c r="R90" i="27" a="1"/>
  <c r="Q81" i="33" a="1"/>
  <c r="T133" i="31" a="1"/>
  <c r="Q81" i="33" l="1"/>
  <c r="AA81" i="33" s="1"/>
  <c r="AD39" i="31"/>
  <c r="J39" i="31"/>
  <c r="T133" i="31"/>
  <c r="AD135" i="29"/>
  <c r="J135" i="29"/>
  <c r="H148" i="27"/>
  <c r="AB148" i="27"/>
  <c r="AB119" i="28"/>
  <c r="H119" i="28"/>
  <c r="R90" i="27"/>
  <c r="T39" i="33" a="1"/>
  <c r="R149" i="28" a="1"/>
  <c r="R90" i="28" a="1"/>
  <c r="G81" i="33" l="1"/>
  <c r="T39" i="33"/>
  <c r="AD133" i="31"/>
  <c r="J133" i="31"/>
  <c r="AB90" i="27"/>
  <c r="R90" i="28"/>
  <c r="R149" i="28"/>
  <c r="H90" i="27"/>
  <c r="T110" i="27" a="1"/>
  <c r="R145" i="29" a="1"/>
  <c r="R85" i="29" a="1"/>
  <c r="T133" i="33" a="1"/>
  <c r="AD39" i="33" l="1"/>
  <c r="J39" i="33"/>
  <c r="T133" i="33"/>
  <c r="R145" i="29"/>
  <c r="R85" i="29"/>
  <c r="AB149" i="28"/>
  <c r="H149" i="28"/>
  <c r="AB90" i="28"/>
  <c r="H90" i="28"/>
  <c r="T110" i="27"/>
  <c r="T111" i="28" a="1"/>
  <c r="U81" i="27" a="1"/>
  <c r="R143" i="31" a="1"/>
  <c r="R83" i="31" a="1"/>
  <c r="AD133" i="33" l="1"/>
  <c r="J133" i="33"/>
  <c r="R143" i="31"/>
  <c r="R83" i="31"/>
  <c r="H85" i="29"/>
  <c r="AB85" i="29"/>
  <c r="H145" i="29"/>
  <c r="AB145" i="29"/>
  <c r="AD110" i="27"/>
  <c r="T111" i="28"/>
  <c r="J110" i="27"/>
  <c r="U81" i="27"/>
  <c r="U81" i="28" a="1"/>
  <c r="R151" i="27" a="1"/>
  <c r="T106" i="29" a="1"/>
  <c r="AB143" i="31" l="1"/>
  <c r="H143" i="31"/>
  <c r="H83" i="31"/>
  <c r="AB83" i="31"/>
  <c r="T106" i="29"/>
  <c r="K81" i="27"/>
  <c r="U81" i="28"/>
  <c r="AE81" i="27"/>
  <c r="J111" i="28"/>
  <c r="AD111" i="28"/>
  <c r="R151" i="27"/>
  <c r="R143" i="33" a="1"/>
  <c r="R83" i="33" a="1"/>
  <c r="U136" i="27" a="1"/>
  <c r="U76" i="29" a="1"/>
  <c r="R152" i="28" a="1"/>
  <c r="T111" i="31" a="1"/>
  <c r="R83" i="33" l="1"/>
  <c r="R143" i="33"/>
  <c r="T111" i="31"/>
  <c r="AD106" i="29"/>
  <c r="J106" i="29"/>
  <c r="U76" i="29"/>
  <c r="AB151" i="27"/>
  <c r="R152" i="28"/>
  <c r="H151" i="27"/>
  <c r="AE81" i="28"/>
  <c r="K81" i="28"/>
  <c r="U136" i="27"/>
  <c r="U137" i="28" a="1"/>
  <c r="S110" i="27" a="1"/>
  <c r="R148" i="29" a="1"/>
  <c r="U74" i="31" a="1"/>
  <c r="AB143" i="33" l="1"/>
  <c r="AB83" i="33"/>
  <c r="H83" i="33"/>
  <c r="H143" i="33"/>
  <c r="AD111" i="31"/>
  <c r="J111" i="31"/>
  <c r="U74" i="31"/>
  <c r="K76" i="29"/>
  <c r="AE76" i="29"/>
  <c r="R148" i="29"/>
  <c r="K136" i="27"/>
  <c r="U137" i="28"/>
  <c r="AE136" i="27"/>
  <c r="H152" i="28"/>
  <c r="AB152" i="28"/>
  <c r="S110" i="27"/>
  <c r="S81" i="27" a="1"/>
  <c r="T111" i="33" a="1"/>
  <c r="S111" i="28" a="1"/>
  <c r="U131" i="29" a="1"/>
  <c r="R146" i="31" a="1"/>
  <c r="T111" i="33" l="1"/>
  <c r="AE74" i="31"/>
  <c r="K74" i="31"/>
  <c r="R146" i="31"/>
  <c r="AB148" i="29"/>
  <c r="H148" i="29"/>
  <c r="U131" i="29"/>
  <c r="AC110" i="27"/>
  <c r="S111" i="28"/>
  <c r="I110" i="27"/>
  <c r="AE137" i="28"/>
  <c r="K137" i="28"/>
  <c r="S81" i="27"/>
  <c r="U129" i="31" a="1"/>
  <c r="S106" i="29" a="1"/>
  <c r="S81" i="28" a="1"/>
  <c r="R98" i="27" a="1"/>
  <c r="U74" i="33" a="1"/>
  <c r="J111" i="33" l="1"/>
  <c r="AD111" i="33"/>
  <c r="U74" i="33"/>
  <c r="AB146" i="31"/>
  <c r="H146" i="31"/>
  <c r="U129" i="31"/>
  <c r="K131" i="29"/>
  <c r="AE131" i="29"/>
  <c r="S106" i="29"/>
  <c r="I81" i="27"/>
  <c r="S81" i="28"/>
  <c r="AC81" i="27"/>
  <c r="AC111" i="28"/>
  <c r="I111" i="28"/>
  <c r="R98" i="27"/>
  <c r="S111" i="31" a="1"/>
  <c r="S76" i="29" a="1"/>
  <c r="Q103" i="27" a="1"/>
  <c r="R98" i="28" a="1"/>
  <c r="R146" i="33" a="1"/>
  <c r="K74" i="33" l="1"/>
  <c r="AE74" i="33"/>
  <c r="R146" i="33"/>
  <c r="AE129" i="31"/>
  <c r="K129" i="31"/>
  <c r="S111" i="31"/>
  <c r="I106" i="29"/>
  <c r="AC106" i="29"/>
  <c r="S76" i="29"/>
  <c r="AB98" i="27"/>
  <c r="R98" i="28"/>
  <c r="H98" i="27"/>
  <c r="AC81" i="28"/>
  <c r="I81" i="28"/>
  <c r="Q103" i="27"/>
  <c r="U129" i="33" a="1"/>
  <c r="S74" i="31" a="1"/>
  <c r="R93" i="29" a="1"/>
  <c r="S70" i="27" a="1"/>
  <c r="Q104" i="28" a="1"/>
  <c r="H146" i="33" l="1"/>
  <c r="AB146" i="33"/>
  <c r="U129" i="33"/>
  <c r="I111" i="31"/>
  <c r="AC111" i="31"/>
  <c r="S74" i="31"/>
  <c r="I76" i="29"/>
  <c r="AC76" i="29"/>
  <c r="R93" i="29"/>
  <c r="G103" i="27"/>
  <c r="Q104" i="28"/>
  <c r="AA103" i="27"/>
  <c r="AB98" i="28"/>
  <c r="H98" i="28"/>
  <c r="S70" i="27"/>
  <c r="S70" i="28" a="1"/>
  <c r="Q98" i="29" a="1"/>
  <c r="S111" i="33" a="1"/>
  <c r="R134" i="27" a="1"/>
  <c r="R91" i="31" a="1"/>
  <c r="K129" i="33" l="1"/>
  <c r="AE129" i="33"/>
  <c r="S111" i="33"/>
  <c r="I74" i="31"/>
  <c r="AC74" i="31"/>
  <c r="R91" i="31"/>
  <c r="AB93" i="29"/>
  <c r="H93" i="29"/>
  <c r="Q98" i="29"/>
  <c r="I70" i="27"/>
  <c r="S70" i="28"/>
  <c r="AC70" i="27"/>
  <c r="AA104" i="28"/>
  <c r="G104" i="28"/>
  <c r="R134" i="27"/>
  <c r="U102" i="27" a="1"/>
  <c r="Q96" i="31" a="1"/>
  <c r="R135" i="28" a="1"/>
  <c r="S65" i="29" a="1"/>
  <c r="S74" i="33" a="1"/>
  <c r="I111" i="33" l="1"/>
  <c r="AC111" i="33"/>
  <c r="S74" i="33"/>
  <c r="AB91" i="31"/>
  <c r="H91" i="31"/>
  <c r="Q96" i="31"/>
  <c r="G98" i="29"/>
  <c r="AA98" i="29"/>
  <c r="S65" i="29"/>
  <c r="AB134" i="27"/>
  <c r="R135" i="28"/>
  <c r="H134" i="27"/>
  <c r="I70" i="28"/>
  <c r="AC70" i="28"/>
  <c r="U102" i="27"/>
  <c r="U103" i="28" a="1"/>
  <c r="R129" i="29" a="1"/>
  <c r="S64" i="31" a="1"/>
  <c r="R91" i="33" a="1"/>
  <c r="Q70" i="27" a="1"/>
  <c r="AC74" i="33" l="1"/>
  <c r="I74" i="33"/>
  <c r="R91" i="33"/>
  <c r="G96" i="31"/>
  <c r="AA96" i="31"/>
  <c r="S64" i="31"/>
  <c r="I65" i="29"/>
  <c r="AC65" i="29"/>
  <c r="R129" i="29"/>
  <c r="AE102" i="27"/>
  <c r="U103" i="28"/>
  <c r="K102" i="27"/>
  <c r="H135" i="28"/>
  <c r="AB135" i="28"/>
  <c r="Q70" i="27"/>
  <c r="Q96" i="33" a="1"/>
  <c r="Q70" i="28" a="1"/>
  <c r="U97" i="29" a="1"/>
  <c r="R128" i="31" a="1"/>
  <c r="T126" i="27" a="1"/>
  <c r="H91" i="33" l="1"/>
  <c r="AB91" i="33"/>
  <c r="Q96" i="33"/>
  <c r="AC64" i="31"/>
  <c r="I64" i="31"/>
  <c r="R128" i="31"/>
  <c r="H129" i="29"/>
  <c r="AB129" i="29"/>
  <c r="U97" i="29"/>
  <c r="AA70" i="27"/>
  <c r="Q70" i="28"/>
  <c r="G70" i="27"/>
  <c r="AE103" i="28"/>
  <c r="K103" i="28"/>
  <c r="T126" i="27"/>
  <c r="Q65" i="29" a="1"/>
  <c r="S64" i="33" a="1"/>
  <c r="S96" i="27" a="1"/>
  <c r="T127" i="28" a="1"/>
  <c r="U95" i="31" a="1"/>
  <c r="G96" i="33" l="1"/>
  <c r="AA96" i="33"/>
  <c r="S64" i="33"/>
  <c r="AB128" i="31"/>
  <c r="H128" i="31"/>
  <c r="U95" i="31"/>
  <c r="K97" i="29"/>
  <c r="AE97" i="29"/>
  <c r="Q65" i="29"/>
  <c r="AD126" i="27"/>
  <c r="T127" i="28"/>
  <c r="J126" i="27"/>
  <c r="AA70" i="28"/>
  <c r="G70" i="28"/>
  <c r="S96" i="27"/>
  <c r="T121" i="29" a="1"/>
  <c r="Q64" i="31" a="1"/>
  <c r="R128" i="33" a="1"/>
  <c r="S96" i="28" a="1"/>
  <c r="Q59" i="27" a="1"/>
  <c r="AC64" i="33" l="1"/>
  <c r="I64" i="33"/>
  <c r="R128" i="33"/>
  <c r="K95" i="31"/>
  <c r="AE95" i="31"/>
  <c r="Q64" i="31"/>
  <c r="G65" i="29"/>
  <c r="T121" i="29"/>
  <c r="AA65" i="29"/>
  <c r="AC96" i="27"/>
  <c r="S96" i="28"/>
  <c r="I96" i="27"/>
  <c r="AD127" i="28"/>
  <c r="J127" i="28"/>
  <c r="Q59" i="27"/>
  <c r="U95" i="33" a="1"/>
  <c r="S90" i="29" a="1"/>
  <c r="Q60" i="28" a="1"/>
  <c r="T116" i="31" a="1"/>
  <c r="T143" i="27" a="1"/>
  <c r="H128" i="33" l="1"/>
  <c r="AB128" i="33"/>
  <c r="U95" i="33"/>
  <c r="G64" i="31"/>
  <c r="AA64" i="31"/>
  <c r="T116" i="31"/>
  <c r="AD121" i="29"/>
  <c r="J121" i="29"/>
  <c r="S90" i="29"/>
  <c r="G59" i="27"/>
  <c r="Q60" i="28"/>
  <c r="AA59" i="27"/>
  <c r="I96" i="28"/>
  <c r="AC96" i="28"/>
  <c r="T143" i="27"/>
  <c r="T144" i="28" a="1"/>
  <c r="S88" i="31" a="1"/>
  <c r="Q55" i="29" a="1"/>
  <c r="S124" i="27" a="1"/>
  <c r="Q64" i="33" a="1"/>
  <c r="K95" i="33" l="1"/>
  <c r="AE95" i="33"/>
  <c r="Q64" i="33"/>
  <c r="J116" i="31"/>
  <c r="AD116" i="31"/>
  <c r="S88" i="31"/>
  <c r="I90" i="29"/>
  <c r="AC90" i="29"/>
  <c r="Q55" i="29"/>
  <c r="J143" i="27"/>
  <c r="T144" i="28"/>
  <c r="AD143" i="27"/>
  <c r="G60" i="28"/>
  <c r="AA60" i="28"/>
  <c r="S124" i="27"/>
  <c r="Q54" i="31" a="1"/>
  <c r="T116" i="33" a="1"/>
  <c r="R96" i="27" a="1"/>
  <c r="S125" i="28" a="1"/>
  <c r="G64" i="33" l="1"/>
  <c r="AA64" i="33"/>
  <c r="T116" i="33"/>
  <c r="AC88" i="31"/>
  <c r="I88" i="31"/>
  <c r="Q54" i="31"/>
  <c r="AA55" i="29"/>
  <c r="J139" i="29"/>
  <c r="G55" i="29"/>
  <c r="I124" i="27"/>
  <c r="S125" i="28"/>
  <c r="AC124" i="27"/>
  <c r="J144" i="28"/>
  <c r="AD144" i="28"/>
  <c r="R96" i="27"/>
  <c r="S88" i="33" a="1"/>
  <c r="T58" i="27" a="1"/>
  <c r="S119" i="29" a="1"/>
  <c r="R96" i="28" a="1"/>
  <c r="J116" i="33" l="1"/>
  <c r="AD116" i="33"/>
  <c r="S88" i="33"/>
  <c r="AA54" i="31"/>
  <c r="G54" i="31"/>
  <c r="AD139" i="29"/>
  <c r="S119" i="29"/>
  <c r="H96" i="27"/>
  <c r="R96" i="28"/>
  <c r="AB96" i="27"/>
  <c r="I125" i="28"/>
  <c r="AC125" i="28"/>
  <c r="T58" i="27"/>
  <c r="S114" i="31" a="1"/>
  <c r="Q117" i="27" a="1"/>
  <c r="R90" i="29" a="1"/>
  <c r="Q54" i="33" a="1"/>
  <c r="T59" i="28" a="1"/>
  <c r="I88" i="33" l="1"/>
  <c r="AC88" i="33"/>
  <c r="Q54" i="33"/>
  <c r="S114" i="31"/>
  <c r="I119" i="29"/>
  <c r="AC119" i="29"/>
  <c r="R90" i="29"/>
  <c r="AD58" i="27"/>
  <c r="T59" i="28"/>
  <c r="J58" i="27"/>
  <c r="H96" i="28"/>
  <c r="AB96" i="28"/>
  <c r="Q117" i="27"/>
  <c r="Q118" i="28" a="1"/>
  <c r="R88" i="31" a="1"/>
  <c r="T54" i="29" a="1"/>
  <c r="U88" i="27" a="1"/>
  <c r="G54" i="33" l="1"/>
  <c r="AA54" i="33"/>
  <c r="AC114" i="31"/>
  <c r="I114" i="31"/>
  <c r="R88" i="31"/>
  <c r="AB90" i="29"/>
  <c r="H90" i="29"/>
  <c r="T54" i="29"/>
  <c r="AA117" i="27"/>
  <c r="Q118" i="28"/>
  <c r="G117" i="27"/>
  <c r="J59" i="28"/>
  <c r="AD59" i="28"/>
  <c r="U88" i="27"/>
  <c r="S10" i="27" a="1"/>
  <c r="Q113" i="29" a="1"/>
  <c r="U88" i="28" a="1"/>
  <c r="S114" i="33" a="1"/>
  <c r="T53" i="31" a="1"/>
  <c r="S114" i="33" l="1"/>
  <c r="AB88" i="31"/>
  <c r="H88" i="31"/>
  <c r="T53" i="31"/>
  <c r="AD54" i="29"/>
  <c r="J54" i="29"/>
  <c r="Q113" i="29"/>
  <c r="K88" i="27"/>
  <c r="U88" i="28"/>
  <c r="AE88" i="27"/>
  <c r="G118" i="28"/>
  <c r="AA118" i="28"/>
  <c r="S10" i="27"/>
  <c r="R88" i="33" a="1"/>
  <c r="Q103" i="31" a="1"/>
  <c r="S10" i="28" a="1"/>
  <c r="U83" i="29" a="1"/>
  <c r="S37" i="27" a="1"/>
  <c r="AC114" i="33" l="1"/>
  <c r="I114" i="33"/>
  <c r="R88" i="33"/>
  <c r="AD53" i="31"/>
  <c r="J53" i="31"/>
  <c r="Q103" i="31"/>
  <c r="G113" i="29"/>
  <c r="AA113" i="29"/>
  <c r="U83" i="29"/>
  <c r="AC10" i="27"/>
  <c r="S10" i="28"/>
  <c r="I10" i="27"/>
  <c r="K88" i="28"/>
  <c r="AE88" i="28"/>
  <c r="S37" i="27"/>
  <c r="Q75" i="27" a="1"/>
  <c r="S38" i="28" a="1"/>
  <c r="T53" i="33" a="1"/>
  <c r="U81" i="31" a="1"/>
  <c r="S7" i="29" a="1"/>
  <c r="H88" i="33" l="1"/>
  <c r="AB88" i="33"/>
  <c r="T53" i="33"/>
  <c r="G103" i="31"/>
  <c r="AA103" i="31"/>
  <c r="U81" i="31"/>
  <c r="AE83" i="29"/>
  <c r="K83" i="29"/>
  <c r="S7" i="29"/>
  <c r="I37" i="27"/>
  <c r="S38" i="28"/>
  <c r="AC37" i="27"/>
  <c r="I10" i="28"/>
  <c r="AC10" i="28"/>
  <c r="Q75" i="27"/>
  <c r="S32" i="29" a="1"/>
  <c r="S7" i="31" a="1"/>
  <c r="Q75" i="28" a="1"/>
  <c r="Q103" i="33" a="1"/>
  <c r="T60" i="27" a="1"/>
  <c r="J53" i="33" l="1"/>
  <c r="AD53" i="33"/>
  <c r="Q103" i="33"/>
  <c r="K81" i="31"/>
  <c r="AE81" i="31"/>
  <c r="S7" i="31"/>
  <c r="I7" i="29"/>
  <c r="AC7" i="29"/>
  <c r="S32" i="29"/>
  <c r="AA75" i="27"/>
  <c r="Q75" i="28"/>
  <c r="G75" i="27"/>
  <c r="I38" i="28"/>
  <c r="AC38" i="28"/>
  <c r="T60" i="27"/>
  <c r="S32" i="31" a="1"/>
  <c r="Q70" i="29" a="1"/>
  <c r="T61" i="28" a="1"/>
  <c r="R11" i="27" a="1"/>
  <c r="U81" i="33" a="1"/>
  <c r="AA103" i="33" l="1"/>
  <c r="G103" i="33"/>
  <c r="U81" i="33"/>
  <c r="I7" i="31"/>
  <c r="S32" i="31"/>
  <c r="AC7" i="31"/>
  <c r="I32" i="29"/>
  <c r="AC32" i="29"/>
  <c r="Q70" i="29"/>
  <c r="AD60" i="27"/>
  <c r="T61" i="28"/>
  <c r="J60" i="27"/>
  <c r="G75" i="28"/>
  <c r="AA75" i="28"/>
  <c r="R11" i="27"/>
  <c r="S7" i="33" a="1"/>
  <c r="Q69" i="31" a="1"/>
  <c r="U34" i="27" a="1"/>
  <c r="R11" i="28" a="1"/>
  <c r="T56" i="29" a="1"/>
  <c r="AE81" i="33" l="1"/>
  <c r="K81" i="33"/>
  <c r="S7" i="33"/>
  <c r="AC32" i="31"/>
  <c r="I32" i="31"/>
  <c r="Q69" i="31"/>
  <c r="G70" i="29"/>
  <c r="AA70" i="29"/>
  <c r="T56" i="29"/>
  <c r="H11" i="27"/>
  <c r="R11" i="28"/>
  <c r="AB11" i="27"/>
  <c r="J61" i="28"/>
  <c r="AD61" i="28"/>
  <c r="U34" i="27"/>
  <c r="S39" i="27" a="1"/>
  <c r="T55" i="31" a="1"/>
  <c r="R8" i="29" a="1"/>
  <c r="S32" i="33" a="1"/>
  <c r="U35" i="28" a="1"/>
  <c r="I7" i="33" l="1"/>
  <c r="AC7" i="33"/>
  <c r="S32" i="33"/>
  <c r="AA69" i="31"/>
  <c r="G69" i="31"/>
  <c r="T55" i="31"/>
  <c r="AD56" i="29"/>
  <c r="J56" i="29"/>
  <c r="R8" i="29"/>
  <c r="AE34" i="27"/>
  <c r="U35" i="28"/>
  <c r="K34" i="27"/>
  <c r="AB11" i="28"/>
  <c r="H11" i="28"/>
  <c r="S39" i="27"/>
  <c r="R8" i="31" a="1"/>
  <c r="Q44" i="27" a="1"/>
  <c r="S40" i="28" a="1"/>
  <c r="Q69" i="33" a="1"/>
  <c r="U29" i="29" a="1"/>
  <c r="AC32" i="33" l="1"/>
  <c r="I32" i="33"/>
  <c r="Q69" i="33"/>
  <c r="J55" i="31"/>
  <c r="AD55" i="31"/>
  <c r="R8" i="31"/>
  <c r="H8" i="29"/>
  <c r="AB8" i="29"/>
  <c r="U29" i="29"/>
  <c r="I39" i="27"/>
  <c r="S40" i="28"/>
  <c r="AC39" i="27"/>
  <c r="K35" i="28"/>
  <c r="AE35" i="28"/>
  <c r="Q44" i="27"/>
  <c r="U29" i="31" a="1"/>
  <c r="T81" i="27" a="1"/>
  <c r="Q45" i="28" a="1"/>
  <c r="T55" i="33" a="1"/>
  <c r="S35" i="29" a="1"/>
  <c r="AA69" i="33" l="1"/>
  <c r="G69" i="33"/>
  <c r="T55" i="33"/>
  <c r="H8" i="31"/>
  <c r="AB8" i="31"/>
  <c r="U29" i="31"/>
  <c r="AE29" i="29"/>
  <c r="S35" i="29"/>
  <c r="K29" i="29"/>
  <c r="G44" i="27"/>
  <c r="Q45" i="28"/>
  <c r="AA44" i="27"/>
  <c r="I40" i="28"/>
  <c r="AC40" i="28"/>
  <c r="T81" i="27"/>
  <c r="R67" i="27" a="1"/>
  <c r="T81" i="28" a="1"/>
  <c r="R8" i="33" a="1"/>
  <c r="Q40" i="29" a="1"/>
  <c r="S35" i="31" a="1"/>
  <c r="AD55" i="33" l="1"/>
  <c r="J55" i="33"/>
  <c r="R8" i="33"/>
  <c r="K29" i="31"/>
  <c r="AE29" i="31"/>
  <c r="S35" i="31"/>
  <c r="I35" i="29"/>
  <c r="AC35" i="29"/>
  <c r="Q40" i="29"/>
  <c r="J81" i="27"/>
  <c r="T81" i="28"/>
  <c r="AD81" i="27"/>
  <c r="AA45" i="28"/>
  <c r="G45" i="28"/>
  <c r="R67" i="27"/>
  <c r="U29" i="33" a="1"/>
  <c r="Q40" i="31" a="1"/>
  <c r="R68" i="28" a="1"/>
  <c r="T76" i="29" a="1"/>
  <c r="S34" i="33" a="1"/>
  <c r="S34" i="33" l="1"/>
  <c r="H8" i="33"/>
  <c r="AB8" i="33"/>
  <c r="U29" i="33"/>
  <c r="I35" i="31"/>
  <c r="AC35" i="31"/>
  <c r="Q40" i="31"/>
  <c r="G40" i="29"/>
  <c r="AA40" i="29"/>
  <c r="T76" i="29"/>
  <c r="H67" i="27"/>
  <c r="R68" i="28"/>
  <c r="AB67" i="27"/>
  <c r="AD81" i="28"/>
  <c r="J81" i="28"/>
  <c r="T74" i="31" a="1"/>
  <c r="S35" i="33" a="1"/>
  <c r="R63" i="29" a="1"/>
  <c r="S41" i="27" a="1"/>
  <c r="AC34" i="33" l="1"/>
  <c r="I34" i="33"/>
  <c r="K29" i="33"/>
  <c r="AE29" i="33"/>
  <c r="S35" i="33"/>
  <c r="AA40" i="31"/>
  <c r="G40" i="31"/>
  <c r="T74" i="31"/>
  <c r="J76" i="29"/>
  <c r="AD76" i="29"/>
  <c r="R63" i="29"/>
  <c r="AB68" i="28"/>
  <c r="H68" i="28"/>
  <c r="S41" i="27"/>
  <c r="S34" i="36" a="1"/>
  <c r="Q30" i="27" a="1"/>
  <c r="Q40" i="33" a="1"/>
  <c r="S42" i="28" a="1"/>
  <c r="R62" i="31" a="1"/>
  <c r="S34" i="36" l="1"/>
  <c r="I35" i="33"/>
  <c r="AC35" i="33"/>
  <c r="Q40" i="33"/>
  <c r="AD74" i="31"/>
  <c r="J74" i="31"/>
  <c r="R62" i="31"/>
  <c r="AB63" i="29"/>
  <c r="H63" i="29"/>
  <c r="AC41" i="27"/>
  <c r="S42" i="28"/>
  <c r="I41" i="27"/>
  <c r="Q30" i="27"/>
  <c r="T74" i="33" a="1"/>
  <c r="Q30" i="28" a="1"/>
  <c r="U31" i="27" a="1"/>
  <c r="S37" i="29" a="1"/>
  <c r="AC34" i="36" l="1"/>
  <c r="I34" i="36"/>
  <c r="G40" i="33"/>
  <c r="AA40" i="33"/>
  <c r="T74" i="33"/>
  <c r="H62" i="31"/>
  <c r="AB62" i="31"/>
  <c r="S37" i="29"/>
  <c r="G30" i="27"/>
  <c r="Q30" i="28"/>
  <c r="AA30" i="27"/>
  <c r="I42" i="28"/>
  <c r="AC42" i="28"/>
  <c r="U31" i="27"/>
  <c r="Q25" i="29" a="1"/>
  <c r="S37" i="31" a="1"/>
  <c r="R62" i="33" a="1"/>
  <c r="U31" i="28" a="1"/>
  <c r="T24" i="27" a="1"/>
  <c r="J74" i="33" l="1"/>
  <c r="AD74" i="33"/>
  <c r="R62" i="33"/>
  <c r="S37" i="31"/>
  <c r="AC37" i="29"/>
  <c r="I37" i="29"/>
  <c r="Q25" i="29"/>
  <c r="AE31" i="27"/>
  <c r="U31" i="28"/>
  <c r="K31" i="27"/>
  <c r="G30" i="28"/>
  <c r="AA30" i="28"/>
  <c r="T24" i="27"/>
  <c r="T24" i="28" a="1"/>
  <c r="Q25" i="31" a="1"/>
  <c r="U26" i="29" a="1"/>
  <c r="Q120" i="27" a="1"/>
  <c r="AB62" i="33" l="1"/>
  <c r="H62" i="33"/>
  <c r="I37" i="31"/>
  <c r="AC37" i="31"/>
  <c r="Q25" i="31"/>
  <c r="G25" i="29"/>
  <c r="AA25" i="29"/>
  <c r="U26" i="29"/>
  <c r="J24" i="27"/>
  <c r="T24" i="28"/>
  <c r="AD24" i="27"/>
  <c r="AE31" i="28"/>
  <c r="K31" i="28"/>
  <c r="Q120" i="27"/>
  <c r="Q121" i="28" a="1"/>
  <c r="T20" i="29" a="1"/>
  <c r="U26" i="31" a="1"/>
  <c r="Q142" i="27" a="1"/>
  <c r="S37" i="33" a="1"/>
  <c r="S37" i="33" l="1"/>
  <c r="G25" i="31"/>
  <c r="AA25" i="31"/>
  <c r="U26" i="31"/>
  <c r="K26" i="29"/>
  <c r="AE26" i="29"/>
  <c r="T20" i="29"/>
  <c r="AA120" i="27"/>
  <c r="Q121" i="28"/>
  <c r="G120" i="27"/>
  <c r="J24" i="28"/>
  <c r="AD24" i="28"/>
  <c r="Q142" i="27"/>
  <c r="Q25" i="33" a="1"/>
  <c r="S116" i="27" a="1"/>
  <c r="Q143" i="28" a="1"/>
  <c r="T20" i="31" a="1"/>
  <c r="AC37" i="33" l="1"/>
  <c r="I37" i="33"/>
  <c r="Q25" i="33"/>
  <c r="K26" i="31"/>
  <c r="AE26" i="31"/>
  <c r="T20" i="31"/>
  <c r="J20" i="29"/>
  <c r="AD20" i="29"/>
  <c r="G142" i="27"/>
  <c r="Q143" i="28"/>
  <c r="AA142" i="27"/>
  <c r="G121" i="28"/>
  <c r="AA121" i="28"/>
  <c r="S116" i="27"/>
  <c r="U26" i="33" a="1"/>
  <c r="S139" i="27" a="1"/>
  <c r="Q105" i="31" a="1"/>
  <c r="Q138" i="29" a="1"/>
  <c r="S117" i="28" a="1"/>
  <c r="AA25" i="33" l="1"/>
  <c r="G25" i="33"/>
  <c r="U26" i="33"/>
  <c r="J20" i="31"/>
  <c r="AD20" i="31"/>
  <c r="Q105" i="31"/>
  <c r="G115" i="29"/>
  <c r="AA115" i="29"/>
  <c r="Q138" i="29"/>
  <c r="I116" i="27"/>
  <c r="S117" i="28"/>
  <c r="AC116" i="27"/>
  <c r="G143" i="28"/>
  <c r="AA143" i="28"/>
  <c r="S139" i="27"/>
  <c r="Q136" i="31" a="1"/>
  <c r="S140" i="28" a="1"/>
  <c r="S112" i="29" a="1"/>
  <c r="T20" i="33" a="1"/>
  <c r="U87" i="27" a="1"/>
  <c r="K26" i="33" l="1"/>
  <c r="AE26" i="33"/>
  <c r="T20" i="33"/>
  <c r="G105" i="31"/>
  <c r="AA105" i="31"/>
  <c r="Q136" i="31"/>
  <c r="G138" i="29"/>
  <c r="AA138" i="29"/>
  <c r="S112" i="29"/>
  <c r="AC139" i="27"/>
  <c r="S140" i="28"/>
  <c r="I139" i="27"/>
  <c r="I117" i="28"/>
  <c r="AC117" i="28"/>
  <c r="U87" i="27"/>
  <c r="R28" i="27" a="1"/>
  <c r="S134" i="29" a="1"/>
  <c r="S102" i="31" a="1"/>
  <c r="U87" i="28" a="1"/>
  <c r="Q105" i="33" a="1"/>
  <c r="AD20" i="33" l="1"/>
  <c r="J20" i="33"/>
  <c r="Q105" i="33"/>
  <c r="AA136" i="31"/>
  <c r="G136" i="31"/>
  <c r="S102" i="31"/>
  <c r="AC112" i="29"/>
  <c r="S134" i="29"/>
  <c r="I112" i="29"/>
  <c r="AE87" i="27"/>
  <c r="U87" i="28"/>
  <c r="K87" i="27"/>
  <c r="I140" i="28"/>
  <c r="AC140" i="28"/>
  <c r="R28" i="27"/>
  <c r="R28" i="28" a="1"/>
  <c r="Q136" i="33" a="1"/>
  <c r="U82" i="29" a="1"/>
  <c r="Q150" i="27" a="1"/>
  <c r="S132" i="31" a="1"/>
  <c r="AA105" i="33" l="1"/>
  <c r="G105" i="33"/>
  <c r="Q136" i="33"/>
  <c r="AC102" i="31"/>
  <c r="I102" i="31"/>
  <c r="S132" i="31"/>
  <c r="AC134" i="29"/>
  <c r="I134" i="29"/>
  <c r="U82" i="29"/>
  <c r="H28" i="27"/>
  <c r="R28" i="28"/>
  <c r="AB28" i="27"/>
  <c r="K87" i="28"/>
  <c r="AE87" i="28"/>
  <c r="Q150" i="27"/>
  <c r="R103" i="29" a="1"/>
  <c r="Q28" i="27" a="1"/>
  <c r="U80" i="31" a="1"/>
  <c r="S102" i="33" a="1"/>
  <c r="Q151" i="28" a="1"/>
  <c r="G136" i="33" l="1"/>
  <c r="AA136" i="33"/>
  <c r="S102" i="33"/>
  <c r="I132" i="31"/>
  <c r="AC132" i="31"/>
  <c r="U80" i="31"/>
  <c r="AE82" i="29"/>
  <c r="K82" i="29"/>
  <c r="R103" i="29"/>
  <c r="G150" i="27"/>
  <c r="Q151" i="28"/>
  <c r="AA150" i="27"/>
  <c r="AB28" i="28"/>
  <c r="H28" i="28"/>
  <c r="Q28" i="27"/>
  <c r="R107" i="31" a="1"/>
  <c r="Q131" i="27" a="1"/>
  <c r="Q28" i="28" a="1"/>
  <c r="Q147" i="29" a="1"/>
  <c r="S132" i="33" a="1"/>
  <c r="AC102" i="33" l="1"/>
  <c r="I102" i="33"/>
  <c r="S132" i="33"/>
  <c r="AE80" i="31"/>
  <c r="K80" i="31"/>
  <c r="R107" i="31"/>
  <c r="H103" i="29"/>
  <c r="AB103" i="29"/>
  <c r="Q147" i="29"/>
  <c r="G28" i="27"/>
  <c r="Q28" i="28"/>
  <c r="AA28" i="27"/>
  <c r="G151" i="28"/>
  <c r="AA151" i="28"/>
  <c r="Q131" i="27"/>
  <c r="U80" i="33" a="1"/>
  <c r="Q132" i="28" a="1"/>
  <c r="Q145" i="31" a="1"/>
  <c r="T119" i="27" a="1"/>
  <c r="Q103" i="29" a="1"/>
  <c r="AC132" i="33" l="1"/>
  <c r="I132" i="33"/>
  <c r="U80" i="33"/>
  <c r="H107" i="31"/>
  <c r="AB107" i="31"/>
  <c r="Q145" i="31"/>
  <c r="AA147" i="29"/>
  <c r="Q103" i="29"/>
  <c r="G147" i="29"/>
  <c r="AA131" i="27"/>
  <c r="Q132" i="28"/>
  <c r="G131" i="27"/>
  <c r="G28" i="28"/>
  <c r="AA28" i="28"/>
  <c r="T119" i="27"/>
  <c r="Q107" i="31" a="1"/>
  <c r="Q126" i="29" a="1"/>
  <c r="S147" i="27" a="1"/>
  <c r="T120" i="28" a="1"/>
  <c r="R107" i="33" a="1"/>
  <c r="AE80" i="33" l="1"/>
  <c r="K80" i="33"/>
  <c r="R107" i="33"/>
  <c r="G145" i="31"/>
  <c r="AA145" i="31"/>
  <c r="Q107" i="31"/>
  <c r="G103" i="29"/>
  <c r="AA103" i="29"/>
  <c r="Q126" i="29"/>
  <c r="J119" i="27"/>
  <c r="T120" i="28"/>
  <c r="AD119" i="27"/>
  <c r="G132" i="28"/>
  <c r="AA132" i="28"/>
  <c r="S147" i="27"/>
  <c r="Q145" i="33" a="1"/>
  <c r="S148" i="28" a="1"/>
  <c r="Q133" i="27" a="1"/>
  <c r="Q125" i="31" a="1"/>
  <c r="T114" i="29" a="1"/>
  <c r="AB107" i="33" l="1"/>
  <c r="H107" i="33"/>
  <c r="Q145" i="33"/>
  <c r="G107" i="31"/>
  <c r="AA107" i="31"/>
  <c r="Q125" i="31"/>
  <c r="G126" i="29"/>
  <c r="AA126" i="29"/>
  <c r="T114" i="29"/>
  <c r="I147" i="27"/>
  <c r="S148" i="28"/>
  <c r="AC147" i="27"/>
  <c r="AD120" i="28"/>
  <c r="J120" i="28"/>
  <c r="Q133" i="27"/>
  <c r="S66" i="27" a="1"/>
  <c r="Q107" i="33" a="1"/>
  <c r="S143" i="29" a="1"/>
  <c r="Q134" i="28" a="1"/>
  <c r="T104" i="31" a="1"/>
  <c r="G145" i="33" l="1"/>
  <c r="AA145" i="33"/>
  <c r="Q107" i="33"/>
  <c r="G125" i="31"/>
  <c r="AA125" i="31"/>
  <c r="T104" i="31"/>
  <c r="AD114" i="29"/>
  <c r="J114" i="29"/>
  <c r="S143" i="29"/>
  <c r="G133" i="27"/>
  <c r="Q134" i="28"/>
  <c r="AA133" i="27"/>
  <c r="I148" i="28"/>
  <c r="AC148" i="28"/>
  <c r="S66" i="27"/>
  <c r="Q125" i="33" a="1"/>
  <c r="S67" i="28" a="1"/>
  <c r="Q128" i="29" a="1"/>
  <c r="S142" i="31" a="1"/>
  <c r="S141" i="31" a="1"/>
  <c r="Q94" i="27" a="1"/>
  <c r="S142" i="31" l="1"/>
  <c r="AA107" i="33"/>
  <c r="G107" i="33"/>
  <c r="Q125" i="33"/>
  <c r="J104" i="31"/>
  <c r="AD104" i="31"/>
  <c r="S141" i="31"/>
  <c r="AC143" i="29"/>
  <c r="I143" i="29"/>
  <c r="Q128" i="29"/>
  <c r="I66" i="27"/>
  <c r="S67" i="28"/>
  <c r="AC66" i="27"/>
  <c r="AA134" i="28"/>
  <c r="G134" i="28"/>
  <c r="Q94" i="27"/>
  <c r="S142" i="33" a="1"/>
  <c r="Q94" i="28" a="1"/>
  <c r="T104" i="33" a="1"/>
  <c r="S142" i="27" a="1"/>
  <c r="S62" i="29" a="1"/>
  <c r="Q127" i="31" a="1"/>
  <c r="S142" i="33" l="1"/>
  <c r="I142" i="31"/>
  <c r="AC142" i="31"/>
  <c r="AA125" i="33"/>
  <c r="G125" i="33"/>
  <c r="T104" i="33"/>
  <c r="AC141" i="31"/>
  <c r="I141" i="31"/>
  <c r="Q127" i="31"/>
  <c r="G128" i="29"/>
  <c r="AA128" i="29"/>
  <c r="S62" i="29"/>
  <c r="G94" i="27"/>
  <c r="Q94" i="28"/>
  <c r="AA94" i="27"/>
  <c r="AC67" i="28"/>
  <c r="I67" i="28"/>
  <c r="S142" i="27"/>
  <c r="Q89" i="29" a="1"/>
  <c r="S61" i="31" a="1"/>
  <c r="S143" i="28" a="1"/>
  <c r="U93" i="27" a="1"/>
  <c r="S141" i="33" a="1"/>
  <c r="AC142" i="33" l="1"/>
  <c r="I142" i="33"/>
  <c r="AD104" i="33"/>
  <c r="J104" i="33"/>
  <c r="S141" i="33"/>
  <c r="G127" i="31"/>
  <c r="AA127" i="31"/>
  <c r="S61" i="31"/>
  <c r="AC62" i="29"/>
  <c r="I62" i="29"/>
  <c r="Q89" i="29"/>
  <c r="I142" i="27"/>
  <c r="S143" i="28"/>
  <c r="AC142" i="27"/>
  <c r="G94" i="28"/>
  <c r="AA94" i="28"/>
  <c r="U93" i="27"/>
  <c r="S138" i="29" a="1"/>
  <c r="Q115" i="27" a="1"/>
  <c r="U93" i="28" a="1"/>
  <c r="S142" i="36" a="1"/>
  <c r="Q87" i="31" a="1"/>
  <c r="Q127" i="33" a="1"/>
  <c r="S142" i="36" l="1"/>
  <c r="I141" i="33"/>
  <c r="AC141" i="33"/>
  <c r="Q127" i="33"/>
  <c r="AC61" i="31"/>
  <c r="I61" i="31"/>
  <c r="Q87" i="31"/>
  <c r="G89" i="29"/>
  <c r="AA89" i="29"/>
  <c r="S138" i="29"/>
  <c r="AE93" i="27"/>
  <c r="U93" i="28"/>
  <c r="K93" i="27"/>
  <c r="AC143" i="28"/>
  <c r="I143" i="28"/>
  <c r="Q115" i="27"/>
  <c r="S61" i="33" a="1"/>
  <c r="Q116" i="28" a="1"/>
  <c r="S136" i="31" a="1"/>
  <c r="U88" i="29" a="1"/>
  <c r="Q34" i="27" a="1"/>
  <c r="AC142" i="36" l="1"/>
  <c r="I142" i="36"/>
  <c r="G127" i="33"/>
  <c r="AA127" i="33"/>
  <c r="S61" i="33"/>
  <c r="G87" i="31"/>
  <c r="AA87" i="31"/>
  <c r="S136" i="31"/>
  <c r="AC138" i="29"/>
  <c r="I138" i="29"/>
  <c r="U88" i="29"/>
  <c r="G115" i="27"/>
  <c r="Q116" i="28"/>
  <c r="AA115" i="27"/>
  <c r="AE93" i="28"/>
  <c r="K93" i="28"/>
  <c r="Q34" i="27"/>
  <c r="Q87" i="33" a="1"/>
  <c r="U73" i="27" a="1"/>
  <c r="U86" i="31" a="1"/>
  <c r="Q35" i="28" a="1"/>
  <c r="I61" i="33" l="1"/>
  <c r="AC61" i="33"/>
  <c r="Q87" i="33"/>
  <c r="I136" i="31"/>
  <c r="AC136" i="31"/>
  <c r="U86" i="31"/>
  <c r="K88" i="29"/>
  <c r="AE88" i="29"/>
  <c r="G34" i="27"/>
  <c r="Q35" i="28"/>
  <c r="AA34" i="27"/>
  <c r="G116" i="28"/>
  <c r="AA116" i="28"/>
  <c r="U73" i="27"/>
  <c r="Q29" i="29" a="1"/>
  <c r="Q10" i="27" a="1"/>
  <c r="S136" i="33" a="1"/>
  <c r="U73" i="28" a="1"/>
  <c r="AA87" i="33" l="1"/>
  <c r="G87" i="33"/>
  <c r="S136" i="33"/>
  <c r="K86" i="31"/>
  <c r="AE86" i="31"/>
  <c r="Q29" i="29"/>
  <c r="K73" i="27"/>
  <c r="U73" i="28"/>
  <c r="AE73" i="27"/>
  <c r="G35" i="28"/>
  <c r="AA35" i="28"/>
  <c r="Q10" i="27"/>
  <c r="Q5" i="27" s="1"/>
  <c r="U68" i="29" a="1"/>
  <c r="U86" i="33" a="1"/>
  <c r="R38" i="27" a="1"/>
  <c r="Q29" i="31" a="1"/>
  <c r="Q10" i="28" a="1"/>
  <c r="AC136" i="33" l="1"/>
  <c r="I136" i="33"/>
  <c r="U86" i="33"/>
  <c r="Q29" i="31"/>
  <c r="G29" i="29"/>
  <c r="AA29" i="29"/>
  <c r="U68" i="29"/>
  <c r="G10" i="27"/>
  <c r="Q10" i="28"/>
  <c r="AA10" i="27"/>
  <c r="AE73" i="28"/>
  <c r="K73" i="28"/>
  <c r="R38" i="27"/>
  <c r="Q7" i="29" a="1"/>
  <c r="S80" i="27" a="1"/>
  <c r="U67" i="31" a="1"/>
  <c r="R39" i="28" a="1"/>
  <c r="K86" i="33" l="1"/>
  <c r="AE86" i="33"/>
  <c r="AA29" i="31"/>
  <c r="G29" i="31"/>
  <c r="U67" i="31"/>
  <c r="AE68" i="29"/>
  <c r="K68" i="29"/>
  <c r="Q7" i="29"/>
  <c r="AB38" i="27"/>
  <c r="R39" i="28"/>
  <c r="H38" i="27"/>
  <c r="AA10" i="28"/>
  <c r="G10" i="28"/>
  <c r="S80" i="27"/>
  <c r="Q66" i="27" a="1"/>
  <c r="Q29" i="33" a="1"/>
  <c r="R33" i="29" a="1"/>
  <c r="S80" i="28" a="1"/>
  <c r="Q7" i="31" a="1"/>
  <c r="Q29" i="33" l="1"/>
  <c r="K67" i="31"/>
  <c r="AE67" i="31"/>
  <c r="Q7" i="31"/>
  <c r="G7" i="29"/>
  <c r="AA7" i="29"/>
  <c r="R33" i="29"/>
  <c r="I80" i="27"/>
  <c r="S80" i="28"/>
  <c r="AC80" i="27"/>
  <c r="H39" i="28"/>
  <c r="AB39" i="28"/>
  <c r="Q66" i="27"/>
  <c r="Q67" i="28" a="1"/>
  <c r="R40" i="27" a="1"/>
  <c r="S75" i="29" a="1"/>
  <c r="U67" i="33" a="1"/>
  <c r="R33" i="31" a="1"/>
  <c r="G29" i="33" l="1"/>
  <c r="AA29" i="33"/>
  <c r="U67" i="33"/>
  <c r="AA7" i="31"/>
  <c r="G7" i="31"/>
  <c r="R33" i="31"/>
  <c r="H33" i="29"/>
  <c r="AB33" i="29"/>
  <c r="S75" i="29"/>
  <c r="G66" i="27"/>
  <c r="Q67" i="28"/>
  <c r="AA66" i="27"/>
  <c r="I80" i="28"/>
  <c r="AC80" i="28"/>
  <c r="R40" i="27"/>
  <c r="Q7" i="33" a="1"/>
  <c r="S73" i="31" a="1"/>
  <c r="R41" i="28" a="1"/>
  <c r="U26" i="27" a="1"/>
  <c r="Q62" i="29" a="1"/>
  <c r="K67" i="33" l="1"/>
  <c r="AE67" i="33"/>
  <c r="Q7" i="33"/>
  <c r="AB33" i="31"/>
  <c r="H33" i="31"/>
  <c r="S73" i="31"/>
  <c r="AC75" i="29"/>
  <c r="I75" i="29"/>
  <c r="Q62" i="29"/>
  <c r="H40" i="27"/>
  <c r="R41" i="28"/>
  <c r="AB40" i="27"/>
  <c r="AA67" i="28"/>
  <c r="G67" i="28"/>
  <c r="U26" i="27"/>
  <c r="U23" i="27" a="1"/>
  <c r="Q61" i="31" a="1"/>
  <c r="R33" i="33" a="1"/>
  <c r="U26" i="28" a="1"/>
  <c r="R36" i="29" a="1"/>
  <c r="G7" i="33" l="1"/>
  <c r="AA7" i="33"/>
  <c r="R33" i="33"/>
  <c r="I73" i="31"/>
  <c r="AC73" i="31"/>
  <c r="Q61" i="31"/>
  <c r="G62" i="29"/>
  <c r="AA62" i="29"/>
  <c r="R36" i="29"/>
  <c r="AE26" i="27"/>
  <c r="U26" i="28"/>
  <c r="K26" i="27"/>
  <c r="H41" i="28"/>
  <c r="AB41" i="28"/>
  <c r="U23" i="27"/>
  <c r="R36" i="31" a="1"/>
  <c r="U22" i="29" a="1"/>
  <c r="S73" i="33" a="1"/>
  <c r="U23" i="28" a="1"/>
  <c r="T30" i="27" a="1"/>
  <c r="H33" i="33" l="1"/>
  <c r="AB33" i="33"/>
  <c r="S73" i="33"/>
  <c r="G61" i="31"/>
  <c r="AA61" i="31"/>
  <c r="R36" i="31"/>
  <c r="H36" i="29"/>
  <c r="AB36" i="29"/>
  <c r="U22" i="29"/>
  <c r="K23" i="27"/>
  <c r="U23" i="28"/>
  <c r="AE23" i="27"/>
  <c r="AE26" i="28"/>
  <c r="K26" i="28"/>
  <c r="T30" i="27"/>
  <c r="T30" i="28" a="1"/>
  <c r="U19" i="29" a="1"/>
  <c r="Q61" i="33" a="1"/>
  <c r="U22" i="31" a="1"/>
  <c r="S23" i="27" a="1"/>
  <c r="I73" i="33" l="1"/>
  <c r="AC73" i="33"/>
  <c r="Q61" i="33"/>
  <c r="AB36" i="31"/>
  <c r="H36" i="31"/>
  <c r="U22" i="31"/>
  <c r="AE22" i="29"/>
  <c r="K22" i="29"/>
  <c r="U19" i="29"/>
  <c r="J30" i="27"/>
  <c r="T30" i="28"/>
  <c r="AD30" i="27"/>
  <c r="K23" i="28"/>
  <c r="AE23" i="28"/>
  <c r="S23" i="27"/>
  <c r="R79" i="27" a="1"/>
  <c r="T25" i="29" a="1"/>
  <c r="R36" i="33" a="1"/>
  <c r="S23" i="28" a="1"/>
  <c r="U19" i="31" a="1"/>
  <c r="AA61" i="33" l="1"/>
  <c r="G61" i="33"/>
  <c r="R36" i="33"/>
  <c r="K22" i="31"/>
  <c r="AE22" i="31"/>
  <c r="U19" i="31"/>
  <c r="K19" i="29"/>
  <c r="AE19" i="29"/>
  <c r="T25" i="29"/>
  <c r="I23" i="27"/>
  <c r="S23" i="28"/>
  <c r="AC23" i="27"/>
  <c r="J30" i="28"/>
  <c r="AD30" i="28"/>
  <c r="R79" i="27"/>
  <c r="T25" i="31" a="1"/>
  <c r="T25" i="27" a="1"/>
  <c r="R79" i="28" a="1"/>
  <c r="S19" i="29" a="1"/>
  <c r="U22" i="33" a="1"/>
  <c r="AB36" i="33" l="1"/>
  <c r="H36" i="33"/>
  <c r="U22" i="33"/>
  <c r="AE19" i="31"/>
  <c r="K19" i="31"/>
  <c r="T25" i="31"/>
  <c r="AD25" i="29"/>
  <c r="J25" i="29"/>
  <c r="S19" i="29"/>
  <c r="AB79" i="27"/>
  <c r="R79" i="28"/>
  <c r="H79" i="27"/>
  <c r="AC23" i="28"/>
  <c r="I23" i="28"/>
  <c r="T25" i="27"/>
  <c r="S19" i="31" a="1"/>
  <c r="T25" i="28" a="1"/>
  <c r="U19" i="33" a="1"/>
  <c r="R74" i="29" a="1"/>
  <c r="K22" i="33" l="1"/>
  <c r="AE22" i="33"/>
  <c r="U19" i="33"/>
  <c r="J25" i="31"/>
  <c r="AD25" i="31"/>
  <c r="S19" i="31"/>
  <c r="I19" i="29"/>
  <c r="AC19" i="29"/>
  <c r="R74" i="29"/>
  <c r="J25" i="27"/>
  <c r="T25" i="28"/>
  <c r="AD25" i="27"/>
  <c r="H79" i="28"/>
  <c r="AB79" i="28"/>
  <c r="T25" i="33" a="1"/>
  <c r="T21" i="29" a="1"/>
  <c r="T22" i="27" a="1"/>
  <c r="K19" i="33" l="1"/>
  <c r="AE19" i="33"/>
  <c r="T25" i="33"/>
  <c r="I19" i="31"/>
  <c r="AC19" i="31"/>
  <c r="H74" i="29"/>
  <c r="AB74" i="29"/>
  <c r="T21" i="29"/>
  <c r="J25" i="28"/>
  <c r="AD25" i="28"/>
  <c r="T22" i="27"/>
  <c r="T21" i="31" a="1"/>
  <c r="T22" i="28" a="1"/>
  <c r="Q23" i="27" a="1"/>
  <c r="S19" i="33" a="1"/>
  <c r="AD25" i="33" l="1"/>
  <c r="J25" i="33"/>
  <c r="S19" i="33"/>
  <c r="T21" i="31"/>
  <c r="AD21" i="29"/>
  <c r="J21" i="29"/>
  <c r="J22" i="27"/>
  <c r="T22" i="28"/>
  <c r="AD22" i="27"/>
  <c r="AB32" i="28"/>
  <c r="H32" i="28"/>
  <c r="Q23" i="27"/>
  <c r="T18" i="29" a="1"/>
  <c r="U27" i="27" a="1"/>
  <c r="Q23" i="28" a="1"/>
  <c r="I19" i="33" l="1"/>
  <c r="AC19" i="33"/>
  <c r="AD21" i="31"/>
  <c r="J21" i="31"/>
  <c r="T18" i="29"/>
  <c r="G23" i="27"/>
  <c r="Q23" i="28"/>
  <c r="AA23" i="27"/>
  <c r="J22" i="28"/>
  <c r="AD22" i="28"/>
  <c r="U27" i="27"/>
  <c r="T21" i="33" a="1"/>
  <c r="T18" i="31" a="1"/>
  <c r="U27" i="28" a="1"/>
  <c r="R137" i="27" a="1"/>
  <c r="Q19" i="29" a="1"/>
  <c r="T21" i="33" l="1"/>
  <c r="T18" i="31"/>
  <c r="J18" i="29"/>
  <c r="AD18" i="29"/>
  <c r="Q19" i="29"/>
  <c r="AE27" i="27"/>
  <c r="U27" i="28"/>
  <c r="K27" i="27"/>
  <c r="G23" i="28"/>
  <c r="AA23" i="28"/>
  <c r="R137" i="27"/>
  <c r="Q19" i="31" a="1"/>
  <c r="R138" i="28" a="1"/>
  <c r="U23" i="29" a="1"/>
  <c r="U103" i="27" a="1"/>
  <c r="J21" i="33" l="1"/>
  <c r="AD21" i="33"/>
  <c r="J18" i="31"/>
  <c r="AD18" i="31"/>
  <c r="Q19" i="31"/>
  <c r="G19" i="29"/>
  <c r="AA19" i="29"/>
  <c r="U23" i="29"/>
  <c r="H137" i="27"/>
  <c r="R138" i="28"/>
  <c r="AB137" i="27"/>
  <c r="K27" i="28"/>
  <c r="AE27" i="28"/>
  <c r="U103" i="27"/>
  <c r="U104" i="28" a="1"/>
  <c r="R132" i="29" a="1"/>
  <c r="U23" i="31" a="1"/>
  <c r="T18" i="33" a="1"/>
  <c r="T134" i="27" a="1"/>
  <c r="T18" i="33" l="1"/>
  <c r="G19" i="31"/>
  <c r="AA19" i="31"/>
  <c r="U23" i="31"/>
  <c r="K23" i="29"/>
  <c r="AE23" i="29"/>
  <c r="R132" i="29"/>
  <c r="K103" i="27"/>
  <c r="U104" i="28"/>
  <c r="AE103" i="27"/>
  <c r="AB138" i="28"/>
  <c r="H138" i="28"/>
  <c r="T134" i="27"/>
  <c r="Q106" i="27" a="1"/>
  <c r="R130" i="31" a="1"/>
  <c r="U98" i="29" a="1"/>
  <c r="Q19" i="33" a="1"/>
  <c r="T135" i="28" a="1"/>
  <c r="J18" i="33" l="1"/>
  <c r="AD18" i="33"/>
  <c r="Q19" i="33"/>
  <c r="AE23" i="31"/>
  <c r="K23" i="31"/>
  <c r="R130" i="31"/>
  <c r="H132" i="29"/>
  <c r="AB132" i="29"/>
  <c r="U98" i="29"/>
  <c r="AD134" i="27"/>
  <c r="T135" i="28"/>
  <c r="J134" i="27"/>
  <c r="AE104" i="28"/>
  <c r="K104" i="28"/>
  <c r="Q106" i="27"/>
  <c r="U96" i="31" a="1"/>
  <c r="U23" i="33" a="1"/>
  <c r="T129" i="29" a="1"/>
  <c r="S129" i="27" a="1"/>
  <c r="Q107" i="28" a="1"/>
  <c r="G19" i="33" l="1"/>
  <c r="AA19" i="33"/>
  <c r="U23" i="33"/>
  <c r="H130" i="31"/>
  <c r="AB130" i="31"/>
  <c r="U96" i="31"/>
  <c r="K98" i="29"/>
  <c r="AE98" i="29"/>
  <c r="T129" i="29"/>
  <c r="G106" i="27"/>
  <c r="Q107" i="28"/>
  <c r="AA106" i="27"/>
  <c r="AD135" i="28"/>
  <c r="J135" i="28"/>
  <c r="S129" i="27"/>
  <c r="S130" i="28" a="1"/>
  <c r="T128" i="31" a="1"/>
  <c r="R130" i="33" a="1"/>
  <c r="R145" i="27" a="1"/>
  <c r="Q101" i="29" a="1"/>
  <c r="K23" i="33" l="1"/>
  <c r="AE23" i="33"/>
  <c r="R130" i="33"/>
  <c r="K96" i="31"/>
  <c r="AE96" i="31"/>
  <c r="T128" i="31"/>
  <c r="J129" i="29"/>
  <c r="AD129" i="29"/>
  <c r="Q101" i="29"/>
  <c r="AC129" i="27"/>
  <c r="S130" i="28"/>
  <c r="I129" i="27"/>
  <c r="AA107" i="28"/>
  <c r="G107" i="28"/>
  <c r="R145" i="27"/>
  <c r="S124" i="29" a="1"/>
  <c r="U96" i="33" a="1"/>
  <c r="R146" i="28" a="1"/>
  <c r="U120" i="27" a="1"/>
  <c r="Q99" i="31" a="1"/>
  <c r="H130" i="33" l="1"/>
  <c r="AB130" i="33"/>
  <c r="U96" i="33"/>
  <c r="AD128" i="31"/>
  <c r="J128" i="31"/>
  <c r="Q99" i="31"/>
  <c r="G101" i="29"/>
  <c r="AA101" i="29"/>
  <c r="S124" i="29"/>
  <c r="AB145" i="27"/>
  <c r="R146" i="28"/>
  <c r="H145" i="27"/>
  <c r="I130" i="28"/>
  <c r="AC130" i="28"/>
  <c r="U120" i="27"/>
  <c r="T128" i="33" a="1"/>
  <c r="R141" i="29" a="1"/>
  <c r="S122" i="31" a="1"/>
  <c r="U121" i="28" a="1"/>
  <c r="K96" i="33" l="1"/>
  <c r="AE96" i="33"/>
  <c r="T128" i="33"/>
  <c r="G99" i="31"/>
  <c r="AA99" i="31"/>
  <c r="S122" i="31"/>
  <c r="I124" i="29"/>
  <c r="AC124" i="29"/>
  <c r="R141" i="29"/>
  <c r="K120" i="27"/>
  <c r="U121" i="28"/>
  <c r="AE120" i="27"/>
  <c r="H146" i="28"/>
  <c r="AB146" i="28"/>
  <c r="R113" i="27" a="1"/>
  <c r="R139" i="31" a="1"/>
  <c r="Q99" i="33" a="1"/>
  <c r="J128" i="33" l="1"/>
  <c r="AD128" i="33"/>
  <c r="Q99" i="33"/>
  <c r="I122" i="31"/>
  <c r="AC122" i="31"/>
  <c r="R139" i="31"/>
  <c r="H141" i="29"/>
  <c r="AB141" i="29"/>
  <c r="AE121" i="28"/>
  <c r="K121" i="28"/>
  <c r="R113" i="27"/>
  <c r="R114" i="28" a="1"/>
  <c r="U105" i="31" a="1"/>
  <c r="Q113" i="27" a="1"/>
  <c r="S122" i="33" a="1"/>
  <c r="AA99" i="33" l="1"/>
  <c r="G99" i="33"/>
  <c r="S122" i="33"/>
  <c r="H139" i="31"/>
  <c r="AB139" i="31"/>
  <c r="U105" i="31"/>
  <c r="AE115" i="29"/>
  <c r="K115" i="29"/>
  <c r="AB113" i="27"/>
  <c r="R114" i="28"/>
  <c r="H113" i="27"/>
  <c r="Q113" i="27"/>
  <c r="T104" i="27" a="1"/>
  <c r="Q114" i="28" a="1"/>
  <c r="R110" i="29" a="1"/>
  <c r="R139" i="33" a="1"/>
  <c r="I122" i="33" l="1"/>
  <c r="AC122" i="33"/>
  <c r="R139" i="33"/>
  <c r="K105" i="31"/>
  <c r="AE105" i="31"/>
  <c r="R110" i="29"/>
  <c r="G113" i="27"/>
  <c r="Q114" i="28"/>
  <c r="AA113" i="27"/>
  <c r="AB114" i="28"/>
  <c r="H114" i="28"/>
  <c r="T104" i="27"/>
  <c r="Q110" i="29" a="1"/>
  <c r="T54" i="27" a="1"/>
  <c r="U105" i="33" a="1"/>
  <c r="T105" i="28" a="1"/>
  <c r="R119" i="31" a="1"/>
  <c r="AB139" i="33" l="1"/>
  <c r="H139" i="33"/>
  <c r="U105" i="33"/>
  <c r="R119" i="31"/>
  <c r="H110" i="29"/>
  <c r="AB110" i="29"/>
  <c r="Q110" i="29"/>
  <c r="AD104" i="27"/>
  <c r="T105" i="28"/>
  <c r="J104" i="27"/>
  <c r="G114" i="28"/>
  <c r="AA114" i="28"/>
  <c r="T54" i="27"/>
  <c r="T99" i="29" a="1"/>
  <c r="Q38" i="27" a="1"/>
  <c r="Q119" i="31" a="1"/>
  <c r="R118" i="33" a="1"/>
  <c r="T55" i="28" a="1"/>
  <c r="R118" i="33" l="1"/>
  <c r="AE105" i="33"/>
  <c r="K105" i="33"/>
  <c r="H119" i="31"/>
  <c r="AB119" i="31"/>
  <c r="Q119" i="31"/>
  <c r="AA110" i="29"/>
  <c r="G110" i="29"/>
  <c r="T99" i="29"/>
  <c r="AD54" i="27"/>
  <c r="T55" i="28"/>
  <c r="J54" i="27"/>
  <c r="J105" i="28"/>
  <c r="AD105" i="28"/>
  <c r="Q38" i="27"/>
  <c r="T50" i="29" a="1"/>
  <c r="Q18" i="27" a="1"/>
  <c r="Q118" i="33" a="1"/>
  <c r="T97" i="31" a="1"/>
  <c r="Q39" i="28" a="1"/>
  <c r="R119" i="33" a="1"/>
  <c r="Q118" i="33" l="1"/>
  <c r="AB118" i="33"/>
  <c r="H118" i="33"/>
  <c r="R119" i="33"/>
  <c r="AA119" i="31"/>
  <c r="G119" i="31"/>
  <c r="T97" i="31"/>
  <c r="J99" i="29"/>
  <c r="AD99" i="29"/>
  <c r="T50" i="29"/>
  <c r="G38" i="27"/>
  <c r="Q39" i="28"/>
  <c r="AA38" i="27"/>
  <c r="J55" i="28"/>
  <c r="AD55" i="28"/>
  <c r="Q18" i="27"/>
  <c r="Q33" i="29" a="1"/>
  <c r="T50" i="31" a="1"/>
  <c r="Q18" i="28" a="1"/>
  <c r="T106" i="27" a="1"/>
  <c r="Q119" i="33" a="1"/>
  <c r="G118" i="33" l="1"/>
  <c r="AA118" i="33"/>
  <c r="H119" i="33"/>
  <c r="AB119" i="33"/>
  <c r="Q119" i="33"/>
  <c r="AD97" i="31"/>
  <c r="J97" i="31"/>
  <c r="T50" i="31"/>
  <c r="AD50" i="29"/>
  <c r="J50" i="29"/>
  <c r="Q33" i="29"/>
  <c r="G18" i="27"/>
  <c r="Q18" i="28"/>
  <c r="AA18" i="27"/>
  <c r="G39" i="28"/>
  <c r="AA39" i="28"/>
  <c r="T106" i="27"/>
  <c r="U59" i="27" a="1"/>
  <c r="T97" i="33" a="1"/>
  <c r="Q14" i="29" a="1"/>
  <c r="Q33" i="31" a="1"/>
  <c r="T107" i="28" a="1"/>
  <c r="AA119" i="33" l="1"/>
  <c r="G119" i="33"/>
  <c r="T97" i="33"/>
  <c r="J50" i="31"/>
  <c r="AD50" i="31"/>
  <c r="Q33" i="31"/>
  <c r="G33" i="29"/>
  <c r="AA33" i="29"/>
  <c r="Q14" i="29"/>
  <c r="AD106" i="27"/>
  <c r="T107" i="28"/>
  <c r="J106" i="27"/>
  <c r="AA18" i="28"/>
  <c r="G18" i="28"/>
  <c r="U59" i="27"/>
  <c r="U60" i="28" a="1"/>
  <c r="T101" i="29" a="1"/>
  <c r="R69" i="27" a="1"/>
  <c r="T50" i="33" a="1"/>
  <c r="Q14" i="31" a="1"/>
  <c r="J97" i="33" l="1"/>
  <c r="AD97" i="33"/>
  <c r="T50" i="33"/>
  <c r="G33" i="31"/>
  <c r="AA33" i="31"/>
  <c r="Q14" i="31"/>
  <c r="G14" i="29"/>
  <c r="AA14" i="29"/>
  <c r="T101" i="29"/>
  <c r="K59" i="27"/>
  <c r="U60" i="28"/>
  <c r="AE59" i="27"/>
  <c r="AD107" i="28"/>
  <c r="J107" i="28"/>
  <c r="R69" i="27"/>
  <c r="Q33" i="33" a="1"/>
  <c r="R69" i="28" a="1"/>
  <c r="J50" i="33" l="1"/>
  <c r="U55" i="29" a="1"/>
  <c r="S74" i="27" a="1"/>
  <c r="T99" i="31" a="1"/>
  <c r="AD50" i="33" l="1"/>
  <c r="Q33" i="33"/>
  <c r="AA14" i="31"/>
  <c r="G14" i="31"/>
  <c r="T99" i="31"/>
  <c r="J101" i="29"/>
  <c r="AD101" i="29"/>
  <c r="U55" i="29"/>
  <c r="AB69" i="27"/>
  <c r="R69" i="28"/>
  <c r="H69" i="27"/>
  <c r="K60" i="28"/>
  <c r="AE60" i="28"/>
  <c r="S74" i="27"/>
  <c r="Q14" i="33" a="1"/>
  <c r="R64" i="29" a="1"/>
  <c r="S74" i="28" a="1"/>
  <c r="U54" i="31" a="1"/>
  <c r="AA33" i="33" l="1"/>
  <c r="G33" i="33"/>
  <c r="Q14" i="33"/>
  <c r="AD99" i="31"/>
  <c r="J99" i="31"/>
  <c r="U54" i="31"/>
  <c r="AE55" i="29"/>
  <c r="K55" i="29"/>
  <c r="R64" i="29"/>
  <c r="I74" i="27"/>
  <c r="S74" i="28"/>
  <c r="AC74" i="27"/>
  <c r="AB69" i="28"/>
  <c r="H69" i="28"/>
  <c r="T99" i="33" a="1"/>
  <c r="S69" i="29" a="1"/>
  <c r="U28" i="27" a="1"/>
  <c r="R63" i="31" a="1"/>
  <c r="AA14" i="33" l="1"/>
  <c r="G14" i="33"/>
  <c r="T99" i="33"/>
  <c r="K54" i="31"/>
  <c r="AE54" i="31"/>
  <c r="R63" i="31"/>
  <c r="H64" i="29"/>
  <c r="AB64" i="29"/>
  <c r="S69" i="29"/>
  <c r="I74" i="28"/>
  <c r="AC74" i="28"/>
  <c r="U28" i="27"/>
  <c r="S68" i="31" a="1"/>
  <c r="R80" i="27" a="1"/>
  <c r="U54" i="33" a="1"/>
  <c r="U28" i="28" a="1"/>
  <c r="AD99" i="33" l="1"/>
  <c r="J99" i="33"/>
  <c r="U54" i="33"/>
  <c r="AB63" i="31"/>
  <c r="H63" i="31"/>
  <c r="S68" i="31"/>
  <c r="I69" i="29"/>
  <c r="AC69" i="29"/>
  <c r="AE28" i="27"/>
  <c r="U28" i="28"/>
  <c r="K28" i="27"/>
  <c r="AE32" i="28"/>
  <c r="K32" i="28"/>
  <c r="R80" i="27"/>
  <c r="R63" i="33" a="1"/>
  <c r="S26" i="27" a="1"/>
  <c r="R80" i="28" a="1"/>
  <c r="U103" i="29" a="1"/>
  <c r="K54" i="33" l="1"/>
  <c r="AE54" i="33"/>
  <c r="R63" i="33"/>
  <c r="AC68" i="31"/>
  <c r="I68" i="31"/>
  <c r="U103" i="29"/>
  <c r="H80" i="27"/>
  <c r="R80" i="28"/>
  <c r="AB80" i="27"/>
  <c r="AE28" i="28"/>
  <c r="K28" i="28"/>
  <c r="S26" i="27"/>
  <c r="Q12" i="27" a="1"/>
  <c r="S26" i="28" a="1"/>
  <c r="R75" i="29" a="1"/>
  <c r="S68" i="33" a="1"/>
  <c r="U107" i="31" a="1"/>
  <c r="AB63" i="33" l="1"/>
  <c r="H63" i="33"/>
  <c r="S68" i="33"/>
  <c r="U107" i="31"/>
  <c r="K103" i="29"/>
  <c r="AE103" i="29"/>
  <c r="R75" i="29"/>
  <c r="I26" i="27"/>
  <c r="S26" i="28"/>
  <c r="AC26" i="27"/>
  <c r="AB80" i="28"/>
  <c r="H80" i="28"/>
  <c r="Q12" i="27"/>
  <c r="R73" i="31" a="1"/>
  <c r="S22" i="29" a="1"/>
  <c r="U116" i="27" a="1"/>
  <c r="Q12" i="28" a="1"/>
  <c r="AC68" i="33" l="1"/>
  <c r="I68" i="33"/>
  <c r="K107" i="31"/>
  <c r="AE107" i="31"/>
  <c r="R73" i="31"/>
  <c r="AB75" i="29"/>
  <c r="H75" i="29"/>
  <c r="S22" i="29"/>
  <c r="G12" i="27"/>
  <c r="Q12" i="28"/>
  <c r="AA12" i="27"/>
  <c r="AC26" i="28"/>
  <c r="I26" i="28"/>
  <c r="U116" i="27"/>
  <c r="U71" i="27" a="1"/>
  <c r="U107" i="33" a="1"/>
  <c r="U117" i="28" a="1"/>
  <c r="S22" i="31" a="1"/>
  <c r="U107" i="33" l="1"/>
  <c r="AB73" i="31"/>
  <c r="H73" i="31"/>
  <c r="S22" i="31"/>
  <c r="AC22" i="29"/>
  <c r="I22" i="29"/>
  <c r="AE116" i="27"/>
  <c r="U117" i="28"/>
  <c r="K116" i="27"/>
  <c r="G12" i="28"/>
  <c r="AA12" i="28"/>
  <c r="U71" i="27"/>
  <c r="K71" i="27" s="1"/>
  <c r="U68" i="27" a="1"/>
  <c r="R73" i="33" a="1"/>
  <c r="U112" i="29" a="1"/>
  <c r="K107" i="33" l="1"/>
  <c r="AE107" i="33"/>
  <c r="R73" i="33"/>
  <c r="AC22" i="31"/>
  <c r="I22" i="31"/>
  <c r="U112" i="29"/>
  <c r="AE71" i="27"/>
  <c r="K117" i="28"/>
  <c r="AE117" i="28"/>
  <c r="U68" i="27"/>
  <c r="U118" i="27" a="1"/>
  <c r="U71" i="28" a="1"/>
  <c r="S22" i="33" a="1"/>
  <c r="U102" i="31" a="1"/>
  <c r="AB73" i="33" l="1"/>
  <c r="H73" i="33"/>
  <c r="S22" i="33"/>
  <c r="U102" i="31"/>
  <c r="K112" i="29"/>
  <c r="AE112" i="29"/>
  <c r="AE68" i="27"/>
  <c r="U71" i="28"/>
  <c r="K68" i="27"/>
  <c r="U118" i="27"/>
  <c r="S88" i="27" a="1"/>
  <c r="U119" i="28" a="1"/>
  <c r="U66" i="29" a="1"/>
  <c r="I22" i="33" l="1"/>
  <c r="AC22" i="33"/>
  <c r="AE102" i="31"/>
  <c r="K102" i="31"/>
  <c r="U66" i="29"/>
  <c r="AE66" i="29" s="1"/>
  <c r="AE118" i="27"/>
  <c r="U119" i="28"/>
  <c r="K118" i="27"/>
  <c r="AE71" i="28"/>
  <c r="K71" i="28"/>
  <c r="S88" i="27"/>
  <c r="U102" i="33" a="1"/>
  <c r="U65" i="31" a="1"/>
  <c r="Q46" i="27" a="1"/>
  <c r="S88" i="28" a="1"/>
  <c r="U102" i="33" l="1"/>
  <c r="U65" i="31"/>
  <c r="K65" i="31" s="1"/>
  <c r="K66" i="29"/>
  <c r="I88" i="27"/>
  <c r="S88" i="28"/>
  <c r="AC88" i="27"/>
  <c r="AE119" i="28"/>
  <c r="K119" i="28"/>
  <c r="Q46" i="27"/>
  <c r="S83" i="29" a="1"/>
  <c r="U140" i="27" a="1"/>
  <c r="Q47" i="28" a="1"/>
  <c r="K102" i="33" l="1"/>
  <c r="AE102" i="33"/>
  <c r="AE65" i="31"/>
  <c r="S83" i="29"/>
  <c r="Q47" i="28"/>
  <c r="AA46" i="27"/>
  <c r="G46" i="27"/>
  <c r="I88" i="28"/>
  <c r="AC88" i="28"/>
  <c r="U140" i="27"/>
  <c r="Q42" i="29" a="1"/>
  <c r="T118" i="27" a="1"/>
  <c r="U65" i="33" a="1"/>
  <c r="S81" i="31" a="1"/>
  <c r="U141" i="28" a="1"/>
  <c r="U65" i="33" l="1"/>
  <c r="S81" i="31"/>
  <c r="AC83" i="29"/>
  <c r="I83" i="29"/>
  <c r="Q42" i="29"/>
  <c r="K140" i="27"/>
  <c r="U141" i="28"/>
  <c r="AE140" i="27"/>
  <c r="G47" i="28"/>
  <c r="AA47" i="28"/>
  <c r="T118" i="27"/>
  <c r="U61" i="36" a="1"/>
  <c r="U135" i="29" a="1"/>
  <c r="T148" i="27" a="1"/>
  <c r="T119" i="28" a="1"/>
  <c r="Q42" i="31" a="1"/>
  <c r="U61" i="36" l="1"/>
  <c r="K61" i="36" s="1"/>
  <c r="AE65" i="33"/>
  <c r="AE61" i="36"/>
  <c r="K65" i="33"/>
  <c r="AC81" i="31"/>
  <c r="I81" i="31"/>
  <c r="Q42" i="31"/>
  <c r="G42" i="29"/>
  <c r="AA42" i="29"/>
  <c r="U135" i="29"/>
  <c r="J118" i="27"/>
  <c r="T119" i="28"/>
  <c r="AD118" i="27"/>
  <c r="AE141" i="28"/>
  <c r="K141" i="28"/>
  <c r="T148" i="27"/>
  <c r="S81" i="33" a="1"/>
  <c r="U133" i="31" a="1"/>
  <c r="T90" i="27" a="1"/>
  <c r="S81" i="33" l="1"/>
  <c r="G42" i="31"/>
  <c r="AA42" i="31"/>
  <c r="U133" i="31"/>
  <c r="K135" i="29"/>
  <c r="AE135" i="29"/>
  <c r="J148" i="27"/>
  <c r="AD148" i="27"/>
  <c r="AD119" i="28"/>
  <c r="J119" i="28"/>
  <c r="T90" i="27"/>
  <c r="T149" i="28" a="1"/>
  <c r="Q42" i="33" a="1"/>
  <c r="R51" i="27" a="1"/>
  <c r="T90" i="28" a="1"/>
  <c r="I81" i="33" l="1"/>
  <c r="AC81" i="33"/>
  <c r="Q42" i="33"/>
  <c r="AE133" i="31"/>
  <c r="K133" i="31"/>
  <c r="AD90" i="27"/>
  <c r="T90" i="28"/>
  <c r="T149" i="28"/>
  <c r="J90" i="27"/>
  <c r="R51" i="27"/>
  <c r="T145" i="29" a="1"/>
  <c r="Q112" i="27" a="1"/>
  <c r="T85" i="29" a="1"/>
  <c r="R52" i="28" a="1"/>
  <c r="U133" i="33" a="1"/>
  <c r="AA42" i="33" l="1"/>
  <c r="G42" i="33"/>
  <c r="U133" i="33"/>
  <c r="T145" i="29"/>
  <c r="T85" i="29"/>
  <c r="H51" i="27"/>
  <c r="R52" i="28"/>
  <c r="AB51" i="27"/>
  <c r="AD149" i="28"/>
  <c r="J149" i="28"/>
  <c r="J90" i="28"/>
  <c r="AD90" i="28"/>
  <c r="Q112" i="27"/>
  <c r="Q113" i="28" a="1"/>
  <c r="R47" i="29" a="1"/>
  <c r="T143" i="31" a="1"/>
  <c r="S82" i="27" a="1"/>
  <c r="T83" i="31" a="1"/>
  <c r="K133" i="33" l="1"/>
  <c r="AE133" i="33"/>
  <c r="T83" i="31"/>
  <c r="T143" i="31"/>
  <c r="J85" i="29"/>
  <c r="AD85" i="29"/>
  <c r="R47" i="29"/>
  <c r="AD145" i="29"/>
  <c r="J145" i="29"/>
  <c r="G112" i="27"/>
  <c r="Q113" i="28"/>
  <c r="AA112" i="27"/>
  <c r="AB52" i="28"/>
  <c r="H52" i="28"/>
  <c r="S82" i="27"/>
  <c r="R47" i="31" a="1"/>
  <c r="Q108" i="29" a="1"/>
  <c r="U114" i="27" a="1"/>
  <c r="S82" i="28" a="1"/>
  <c r="AD143" i="31" l="1"/>
  <c r="J143" i="31"/>
  <c r="J83" i="31"/>
  <c r="AD83" i="31"/>
  <c r="R47" i="31"/>
  <c r="AB47" i="29"/>
  <c r="H47" i="29"/>
  <c r="Q108" i="29"/>
  <c r="I82" i="27"/>
  <c r="S82" i="28"/>
  <c r="AC82" i="27"/>
  <c r="AA113" i="28"/>
  <c r="G113" i="28"/>
  <c r="U114" i="27"/>
  <c r="T83" i="33" a="1"/>
  <c r="U115" i="28" a="1"/>
  <c r="R138" i="27" a="1"/>
  <c r="S77" i="29" a="1"/>
  <c r="T143" i="33" a="1"/>
  <c r="Q117" i="31" a="1"/>
  <c r="AA109" i="29" l="1"/>
  <c r="G109" i="29"/>
  <c r="T83" i="33"/>
  <c r="T143" i="33"/>
  <c r="AB47" i="31"/>
  <c r="H47" i="31"/>
  <c r="Q117" i="31"/>
  <c r="G108" i="29"/>
  <c r="AA108" i="29"/>
  <c r="S77" i="29"/>
  <c r="AE114" i="27"/>
  <c r="U115" i="28"/>
  <c r="K114" i="27"/>
  <c r="AC82" i="28"/>
  <c r="I82" i="28"/>
  <c r="R138" i="27"/>
  <c r="R47" i="33" a="1"/>
  <c r="U111" i="29" a="1"/>
  <c r="S75" i="31" a="1"/>
  <c r="R114" i="27" a="1"/>
  <c r="R139" i="28" a="1"/>
  <c r="AD83" i="33" l="1"/>
  <c r="J83" i="33"/>
  <c r="AD143" i="33"/>
  <c r="R47" i="33"/>
  <c r="J143" i="33"/>
  <c r="G117" i="31"/>
  <c r="AA117" i="31"/>
  <c r="S75" i="31"/>
  <c r="I77" i="29"/>
  <c r="AC77" i="29"/>
  <c r="U111" i="29"/>
  <c r="H138" i="27"/>
  <c r="R139" i="28"/>
  <c r="AB138" i="27"/>
  <c r="K115" i="28"/>
  <c r="AE115" i="28"/>
  <c r="R114" i="27"/>
  <c r="R133" i="29" a="1"/>
  <c r="R115" i="28" a="1"/>
  <c r="Q117" i="33" a="1"/>
  <c r="U101" i="31" a="1"/>
  <c r="S85" i="27" a="1"/>
  <c r="H47" i="33" l="1"/>
  <c r="AB47" i="33"/>
  <c r="Q117" i="33"/>
  <c r="I75" i="31"/>
  <c r="AC75" i="31"/>
  <c r="U101" i="31"/>
  <c r="AE111" i="29"/>
  <c r="K111" i="29"/>
  <c r="R133" i="29"/>
  <c r="H114" i="27"/>
  <c r="R115" i="28"/>
  <c r="AB114" i="27"/>
  <c r="AB139" i="28"/>
  <c r="H139" i="28"/>
  <c r="S85" i="27"/>
  <c r="Q118" i="36" a="1"/>
  <c r="R111" i="29" a="1"/>
  <c r="U145" i="27" a="1"/>
  <c r="S85" i="28" a="1"/>
  <c r="R131" i="31" a="1"/>
  <c r="S75" i="33" a="1"/>
  <c r="Q118" i="36" l="1"/>
  <c r="AA117" i="33"/>
  <c r="G117" i="33"/>
  <c r="S75" i="33"/>
  <c r="K101" i="31"/>
  <c r="AE101" i="31"/>
  <c r="R131" i="31"/>
  <c r="AB133" i="29"/>
  <c r="H133" i="29"/>
  <c r="R111" i="29"/>
  <c r="AC85" i="27"/>
  <c r="S85" i="28"/>
  <c r="I85" i="27"/>
  <c r="AB115" i="28"/>
  <c r="H115" i="28"/>
  <c r="U145" i="27"/>
  <c r="U101" i="33" a="1"/>
  <c r="U105" i="27" a="1"/>
  <c r="S80" i="29" a="1"/>
  <c r="R101" i="31" a="1"/>
  <c r="U146" i="28" a="1"/>
  <c r="G118" i="36" l="1"/>
  <c r="AA118" i="36"/>
  <c r="I75" i="33"/>
  <c r="AC75" i="33"/>
  <c r="U101" i="33"/>
  <c r="H131" i="31"/>
  <c r="AB131" i="31"/>
  <c r="R101" i="31"/>
  <c r="H111" i="29"/>
  <c r="AB111" i="29"/>
  <c r="S80" i="29"/>
  <c r="AE145" i="27"/>
  <c r="U146" i="28"/>
  <c r="K145" i="27"/>
  <c r="AC85" i="28"/>
  <c r="I85" i="28"/>
  <c r="U105" i="27"/>
  <c r="S78" i="31" a="1"/>
  <c r="U141" i="29" a="1"/>
  <c r="T74" i="27" a="1"/>
  <c r="R131" i="33" a="1"/>
  <c r="U106" i="28" a="1"/>
  <c r="K101" i="33" l="1"/>
  <c r="AE101" i="33"/>
  <c r="R131" i="33"/>
  <c r="AB101" i="31"/>
  <c r="H101" i="31"/>
  <c r="S78" i="31"/>
  <c r="AC80" i="29"/>
  <c r="I80" i="29"/>
  <c r="U141" i="29"/>
  <c r="K105" i="27"/>
  <c r="U106" i="28"/>
  <c r="AE105" i="27"/>
  <c r="K146" i="28"/>
  <c r="AE146" i="28"/>
  <c r="T74" i="27"/>
  <c r="S134" i="27" a="1"/>
  <c r="T74" i="28" a="1"/>
  <c r="R101" i="33" a="1"/>
  <c r="U139" i="31" a="1"/>
  <c r="U100" i="29" a="1"/>
  <c r="AB131" i="33" l="1"/>
  <c r="H131" i="33"/>
  <c r="R101" i="33"/>
  <c r="I78" i="31"/>
  <c r="AC78" i="31"/>
  <c r="U139" i="31"/>
  <c r="K141" i="29"/>
  <c r="AE141" i="29"/>
  <c r="U100" i="29"/>
  <c r="AD74" i="27"/>
  <c r="T74" i="28"/>
  <c r="J74" i="27"/>
  <c r="K106" i="28"/>
  <c r="AE106" i="28"/>
  <c r="S134" i="27"/>
  <c r="S135" i="28" a="1"/>
  <c r="U98" i="31" a="1"/>
  <c r="S78" i="33" a="1"/>
  <c r="T69" i="29" a="1"/>
  <c r="T105" i="27" a="1"/>
  <c r="AB101" i="33" l="1"/>
  <c r="H101" i="33"/>
  <c r="S78" i="33"/>
  <c r="AE139" i="31"/>
  <c r="K139" i="31"/>
  <c r="U98" i="31"/>
  <c r="K100" i="29"/>
  <c r="T69" i="29"/>
  <c r="AE100" i="29"/>
  <c r="AC134" i="27"/>
  <c r="S135" i="28"/>
  <c r="I134" i="27"/>
  <c r="J74" i="28"/>
  <c r="AD74" i="28"/>
  <c r="T105" i="27"/>
  <c r="S129" i="29" a="1"/>
  <c r="U139" i="33" a="1"/>
  <c r="T106" i="28" a="1"/>
  <c r="R74" i="27" a="1"/>
  <c r="T68" i="31" a="1"/>
  <c r="AC78" i="33" l="1"/>
  <c r="I78" i="33"/>
  <c r="U139" i="33"/>
  <c r="AE98" i="31"/>
  <c r="K98" i="31"/>
  <c r="T68" i="31"/>
  <c r="AD69" i="29"/>
  <c r="J69" i="29"/>
  <c r="S129" i="29"/>
  <c r="J105" i="27"/>
  <c r="T106" i="28"/>
  <c r="AD105" i="27"/>
  <c r="AC135" i="28"/>
  <c r="I135" i="28"/>
  <c r="R74" i="27"/>
  <c r="U98" i="33" a="1"/>
  <c r="S128" i="31" a="1"/>
  <c r="R74" i="28" a="1"/>
  <c r="Q129" i="27" a="1"/>
  <c r="T100" i="29" a="1"/>
  <c r="K139" i="33" l="1"/>
  <c r="AE139" i="33"/>
  <c r="U98" i="33"/>
  <c r="J68" i="31"/>
  <c r="AD68" i="31"/>
  <c r="S128" i="31"/>
  <c r="AC129" i="29"/>
  <c r="I129" i="29"/>
  <c r="T100" i="29"/>
  <c r="AB74" i="27"/>
  <c r="R74" i="28"/>
  <c r="H74" i="27"/>
  <c r="J106" i="28"/>
  <c r="AD106" i="28"/>
  <c r="Q129" i="27"/>
  <c r="T98" i="31" a="1"/>
  <c r="R99" i="27" a="1"/>
  <c r="Q130" i="28" a="1"/>
  <c r="R69" i="29" a="1"/>
  <c r="T68" i="33" a="1"/>
  <c r="AE98" i="33" l="1"/>
  <c r="K98" i="33"/>
  <c r="T68" i="33"/>
  <c r="AC128" i="31"/>
  <c r="I128" i="31"/>
  <c r="T98" i="31"/>
  <c r="J100" i="29"/>
  <c r="AD100" i="29"/>
  <c r="R69" i="29"/>
  <c r="AA129" i="27"/>
  <c r="Q130" i="28"/>
  <c r="G129" i="27"/>
  <c r="H74" i="28"/>
  <c r="AB74" i="28"/>
  <c r="R99" i="27"/>
  <c r="R68" i="31" a="1"/>
  <c r="R99" i="28" a="1"/>
  <c r="S128" i="33" a="1"/>
  <c r="Q124" i="29" a="1"/>
  <c r="R63" i="27" a="1"/>
  <c r="J68" i="33" l="1"/>
  <c r="AD68" i="33"/>
  <c r="S128" i="33"/>
  <c r="AD98" i="31"/>
  <c r="J98" i="31"/>
  <c r="R68" i="31"/>
  <c r="AB69" i="29"/>
  <c r="H69" i="29"/>
  <c r="Q124" i="29"/>
  <c r="H99" i="27"/>
  <c r="R99" i="28"/>
  <c r="AB99" i="27"/>
  <c r="AA130" i="28"/>
  <c r="G130" i="28"/>
  <c r="R63" i="27"/>
  <c r="R64" i="28" a="1"/>
  <c r="R146" i="27" a="1"/>
  <c r="R94" i="29" a="1"/>
  <c r="T98" i="33" a="1"/>
  <c r="Q122" i="31" a="1"/>
  <c r="I128" i="33" l="1"/>
  <c r="AC128" i="33"/>
  <c r="T98" i="33"/>
  <c r="H68" i="31"/>
  <c r="AB68" i="31"/>
  <c r="Q122" i="31"/>
  <c r="G124" i="29"/>
  <c r="AA124" i="29"/>
  <c r="R94" i="29"/>
  <c r="R64" i="28"/>
  <c r="AB63" i="27"/>
  <c r="H63" i="27"/>
  <c r="H99" i="28"/>
  <c r="AB99" i="28"/>
  <c r="R146" i="27"/>
  <c r="U128" i="27" a="1"/>
  <c r="R59" i="29" a="1"/>
  <c r="R147" i="28" a="1"/>
  <c r="R92" i="31" a="1"/>
  <c r="R68" i="33" a="1"/>
  <c r="AD98" i="33" l="1"/>
  <c r="J98" i="33"/>
  <c r="R68" i="33"/>
  <c r="G122" i="31"/>
  <c r="AA122" i="31"/>
  <c r="R92" i="31"/>
  <c r="H94" i="29"/>
  <c r="AB94" i="29"/>
  <c r="R59" i="29"/>
  <c r="H146" i="27"/>
  <c r="R147" i="28"/>
  <c r="AB146" i="27"/>
  <c r="AB64" i="28"/>
  <c r="H64" i="28"/>
  <c r="U128" i="27"/>
  <c r="Q99" i="27" a="1"/>
  <c r="Q122" i="33" a="1"/>
  <c r="R142" i="29" a="1"/>
  <c r="U129" i="28" a="1"/>
  <c r="R58" i="31" a="1"/>
  <c r="AB68" i="33" l="1"/>
  <c r="H68" i="33"/>
  <c r="Q122" i="33"/>
  <c r="H92" i="31"/>
  <c r="AB92" i="31"/>
  <c r="R58" i="31"/>
  <c r="H59" i="29"/>
  <c r="AB59" i="29"/>
  <c r="R142" i="29"/>
  <c r="AE128" i="27"/>
  <c r="U129" i="28"/>
  <c r="K128" i="27"/>
  <c r="H147" i="28"/>
  <c r="AB147" i="28"/>
  <c r="Q99" i="27"/>
  <c r="U62" i="27" a="1"/>
  <c r="R92" i="33" a="1"/>
  <c r="R140" i="31" a="1"/>
  <c r="Q99" i="28" a="1"/>
  <c r="U123" i="29" a="1"/>
  <c r="G122" i="33" l="1"/>
  <c r="AA122" i="33"/>
  <c r="R92" i="33"/>
  <c r="AB58" i="31"/>
  <c r="H58" i="31"/>
  <c r="R140" i="31"/>
  <c r="AB142" i="29"/>
  <c r="H142" i="29"/>
  <c r="U123" i="29"/>
  <c r="G99" i="27"/>
  <c r="Q99" i="28"/>
  <c r="AA99" i="27"/>
  <c r="AE129" i="28"/>
  <c r="K129" i="28"/>
  <c r="U62" i="27"/>
  <c r="U63" i="28" a="1"/>
  <c r="Q94" i="29" a="1"/>
  <c r="R58" i="33" a="1"/>
  <c r="S120" i="27" a="1"/>
  <c r="U121" i="31" a="1"/>
  <c r="H92" i="33" l="1"/>
  <c r="AB92" i="33"/>
  <c r="R58" i="33"/>
  <c r="AB140" i="31"/>
  <c r="H140" i="31"/>
  <c r="U121" i="31"/>
  <c r="AE123" i="29"/>
  <c r="K123" i="29"/>
  <c r="Q94" i="29"/>
  <c r="K62" i="27"/>
  <c r="U63" i="28"/>
  <c r="AE62" i="27"/>
  <c r="G99" i="28"/>
  <c r="AA99" i="28"/>
  <c r="S120" i="27"/>
  <c r="R140" i="33" a="1"/>
  <c r="U58" i="29" a="1"/>
  <c r="Q92" i="31" a="1"/>
  <c r="S121" i="28" a="1"/>
  <c r="T91" i="27" a="1"/>
  <c r="AB58" i="33" l="1"/>
  <c r="H58" i="33"/>
  <c r="R140" i="33"/>
  <c r="K121" i="31"/>
  <c r="AE121" i="31"/>
  <c r="Q92" i="31"/>
  <c r="AA94" i="29"/>
  <c r="G94" i="29"/>
  <c r="U58" i="29"/>
  <c r="AC120" i="27"/>
  <c r="S121" i="28"/>
  <c r="I120" i="27"/>
  <c r="AE63" i="28"/>
  <c r="K63" i="28"/>
  <c r="T91" i="27"/>
  <c r="U121" i="33" a="1"/>
  <c r="U52" i="27" a="1"/>
  <c r="U57" i="31" a="1"/>
  <c r="T91" i="28" a="1"/>
  <c r="AB140" i="33" l="1"/>
  <c r="H140" i="33"/>
  <c r="U121" i="33"/>
  <c r="G92" i="31"/>
  <c r="AA92" i="31"/>
  <c r="U57" i="31"/>
  <c r="K58" i="29"/>
  <c r="AE58" i="29"/>
  <c r="AD91" i="27"/>
  <c r="T91" i="28"/>
  <c r="J91" i="27"/>
  <c r="AC121" i="28"/>
  <c r="I121" i="28"/>
  <c r="U52" i="27"/>
  <c r="R141" i="27" a="1"/>
  <c r="Q92" i="33" a="1"/>
  <c r="S105" i="31" a="1"/>
  <c r="T86" i="29" a="1"/>
  <c r="U53" i="28" a="1"/>
  <c r="AE121" i="33" l="1"/>
  <c r="K121" i="33"/>
  <c r="Q92" i="33"/>
  <c r="AE57" i="31"/>
  <c r="K57" i="31"/>
  <c r="S105" i="31"/>
  <c r="I115" i="29"/>
  <c r="AC115" i="29"/>
  <c r="T86" i="29"/>
  <c r="K52" i="27"/>
  <c r="U53" i="28"/>
  <c r="AE52" i="27"/>
  <c r="J91" i="28"/>
  <c r="AD91" i="28"/>
  <c r="R141" i="27"/>
  <c r="U57" i="33" a="1"/>
  <c r="R142" i="28" a="1"/>
  <c r="R120" i="27" a="1"/>
  <c r="T84" i="31" a="1"/>
  <c r="U48" i="29" a="1"/>
  <c r="AA92" i="33" l="1"/>
  <c r="G92" i="33"/>
  <c r="U57" i="33"/>
  <c r="I105" i="31"/>
  <c r="AC105" i="31"/>
  <c r="T84" i="31"/>
  <c r="J86" i="29"/>
  <c r="AD86" i="29"/>
  <c r="U48" i="29"/>
  <c r="H141" i="27"/>
  <c r="R142" i="28"/>
  <c r="AB141" i="27"/>
  <c r="AE53" i="28"/>
  <c r="K53" i="28"/>
  <c r="R120" i="27"/>
  <c r="S91" i="27" a="1"/>
  <c r="S105" i="33" a="1"/>
  <c r="R121" i="28" a="1"/>
  <c r="U48" i="31" a="1"/>
  <c r="R136" i="29" a="1"/>
  <c r="AE57" i="33" l="1"/>
  <c r="K57" i="33"/>
  <c r="S105" i="33"/>
  <c r="J84" i="31"/>
  <c r="AD84" i="31"/>
  <c r="U48" i="31"/>
  <c r="K48" i="29"/>
  <c r="AE48" i="29"/>
  <c r="R136" i="29"/>
  <c r="H120" i="27"/>
  <c r="R121" i="28"/>
  <c r="AB120" i="27"/>
  <c r="AB142" i="28"/>
  <c r="H142" i="28"/>
  <c r="S91" i="27"/>
  <c r="S91" i="28" a="1"/>
  <c r="S52" i="27" a="1"/>
  <c r="R134" i="31" a="1"/>
  <c r="T84" i="33" a="1"/>
  <c r="H137" i="29" l="1"/>
  <c r="AB137" i="29"/>
  <c r="AC105" i="33"/>
  <c r="I105" i="33"/>
  <c r="T84" i="33"/>
  <c r="K48" i="31"/>
  <c r="AE48" i="31"/>
  <c r="R134" i="31"/>
  <c r="H136" i="29"/>
  <c r="AB136" i="29"/>
  <c r="AC91" i="27"/>
  <c r="S91" i="28"/>
  <c r="I91" i="27"/>
  <c r="AB121" i="28"/>
  <c r="H121" i="28"/>
  <c r="S52" i="27"/>
  <c r="U112" i="27" a="1"/>
  <c r="S53" i="28" a="1"/>
  <c r="S86" i="29" a="1"/>
  <c r="R105" i="31" a="1"/>
  <c r="R134" i="33" a="1"/>
  <c r="U48" i="33" a="1"/>
  <c r="R134" i="33" l="1"/>
  <c r="AD84" i="33"/>
  <c r="J84" i="33"/>
  <c r="U48" i="33"/>
  <c r="H134" i="31"/>
  <c r="AB134" i="31"/>
  <c r="R105" i="31"/>
  <c r="H115" i="29"/>
  <c r="AB115" i="29"/>
  <c r="S86" i="29"/>
  <c r="AC52" i="27"/>
  <c r="S53" i="28"/>
  <c r="I52" i="27"/>
  <c r="AC91" i="28"/>
  <c r="I91" i="28"/>
  <c r="U112" i="27"/>
  <c r="S48" i="29" a="1"/>
  <c r="T83" i="27" a="1"/>
  <c r="S84" i="31" a="1"/>
  <c r="R135" i="33" a="1"/>
  <c r="U113" i="28" a="1"/>
  <c r="R135" i="36" a="1"/>
  <c r="R135" i="36" l="1"/>
  <c r="AB134" i="33"/>
  <c r="H134" i="33"/>
  <c r="AE48" i="33"/>
  <c r="K48" i="33"/>
  <c r="R135" i="33"/>
  <c r="H105" i="31"/>
  <c r="AB105" i="31"/>
  <c r="S84" i="31"/>
  <c r="I86" i="29"/>
  <c r="AC86" i="29"/>
  <c r="S48" i="29"/>
  <c r="K112" i="27"/>
  <c r="U113" i="28"/>
  <c r="AE112" i="27"/>
  <c r="AC53" i="28"/>
  <c r="I53" i="28"/>
  <c r="T83" i="27"/>
  <c r="U108" i="29" a="1"/>
  <c r="S11" i="27" a="1"/>
  <c r="T83" i="28" a="1"/>
  <c r="R105" i="33" a="1"/>
  <c r="S48" i="31" a="1"/>
  <c r="AB135" i="36" l="1"/>
  <c r="H135" i="36"/>
  <c r="AB135" i="33"/>
  <c r="H135" i="33"/>
  <c r="R105" i="33"/>
  <c r="I84" i="31"/>
  <c r="AC84" i="31"/>
  <c r="S48" i="31"/>
  <c r="AC48" i="29"/>
  <c r="I48" i="29"/>
  <c r="U108" i="29"/>
  <c r="J83" i="27"/>
  <c r="T83" i="28"/>
  <c r="AD83" i="27"/>
  <c r="AE113" i="28"/>
  <c r="K113" i="28"/>
  <c r="S11" i="27"/>
  <c r="T78" i="29" a="1"/>
  <c r="S84" i="33" a="1"/>
  <c r="S11" i="28" a="1"/>
  <c r="Q35" i="27" a="1"/>
  <c r="U117" i="31" a="1"/>
  <c r="AE109" i="29" l="1"/>
  <c r="K109" i="29"/>
  <c r="AB105" i="33"/>
  <c r="H105" i="33"/>
  <c r="S84" i="33"/>
  <c r="I48" i="31"/>
  <c r="AC48" i="31"/>
  <c r="U117" i="31"/>
  <c r="K108" i="29"/>
  <c r="AE108" i="29"/>
  <c r="T78" i="29"/>
  <c r="I11" i="27"/>
  <c r="S11" i="28"/>
  <c r="AC11" i="27"/>
  <c r="J83" i="28"/>
  <c r="AD83" i="28"/>
  <c r="Q35" i="27"/>
  <c r="S48" i="33" a="1"/>
  <c r="S8" i="29" a="1"/>
  <c r="Q36" i="28" a="1"/>
  <c r="T72" i="27" a="1"/>
  <c r="T76" i="31" a="1"/>
  <c r="AC84" i="33" l="1"/>
  <c r="I84" i="33"/>
  <c r="S48" i="33"/>
  <c r="K117" i="31"/>
  <c r="AE117" i="31"/>
  <c r="T76" i="31"/>
  <c r="J78" i="29"/>
  <c r="AD78" i="29"/>
  <c r="S8" i="29"/>
  <c r="G35" i="27"/>
  <c r="Q36" i="28"/>
  <c r="AA35" i="27"/>
  <c r="I11" i="28"/>
  <c r="AC11" i="28"/>
  <c r="T72" i="27"/>
  <c r="T72" i="28" a="1"/>
  <c r="S8" i="31" a="1"/>
  <c r="Q30" i="29" a="1"/>
  <c r="U117" i="33" a="1"/>
  <c r="R58" i="27" a="1"/>
  <c r="AC48" i="33" l="1"/>
  <c r="I48" i="33"/>
  <c r="U117" i="33"/>
  <c r="J76" i="31"/>
  <c r="AD76" i="31"/>
  <c r="S8" i="31"/>
  <c r="I8" i="29"/>
  <c r="AC8" i="29"/>
  <c r="Q30" i="29"/>
  <c r="J72" i="27"/>
  <c r="T72" i="28"/>
  <c r="AD72" i="27"/>
  <c r="G36" i="28"/>
  <c r="AA36" i="28"/>
  <c r="R58" i="27"/>
  <c r="U46" i="27" a="1"/>
  <c r="Q30" i="31" a="1"/>
  <c r="R59" i="28" a="1"/>
  <c r="T76" i="33" a="1"/>
  <c r="U118" i="36" a="1"/>
  <c r="T67" i="29" a="1"/>
  <c r="U118" i="36" l="1"/>
  <c r="K117" i="33"/>
  <c r="AE117" i="33"/>
  <c r="T76" i="33"/>
  <c r="AC8" i="31"/>
  <c r="I8" i="31"/>
  <c r="Q30" i="31"/>
  <c r="G30" i="29"/>
  <c r="AA30" i="29"/>
  <c r="T67" i="29"/>
  <c r="H58" i="27"/>
  <c r="R59" i="28"/>
  <c r="AB58" i="27"/>
  <c r="J72" i="28"/>
  <c r="AD72" i="28"/>
  <c r="U46" i="27"/>
  <c r="U47" i="28" a="1"/>
  <c r="Q37" i="27" a="1"/>
  <c r="S8" i="33" a="1"/>
  <c r="T66" i="31" a="1"/>
  <c r="R54" i="29" a="1"/>
  <c r="AE118" i="36" l="1"/>
  <c r="K118" i="36"/>
  <c r="AD76" i="33"/>
  <c r="J76" i="33"/>
  <c r="S8" i="33"/>
  <c r="AA30" i="31"/>
  <c r="G30" i="31"/>
  <c r="T66" i="31"/>
  <c r="AD67" i="29"/>
  <c r="J67" i="29"/>
  <c r="R54" i="29"/>
  <c r="AE46" i="27"/>
  <c r="U47" i="28"/>
  <c r="K46" i="27"/>
  <c r="AB59" i="28"/>
  <c r="H59" i="28"/>
  <c r="Q37" i="27"/>
  <c r="R53" i="31" a="1"/>
  <c r="Q30" i="33" a="1"/>
  <c r="Q38" i="28" a="1"/>
  <c r="T41" i="27" a="1"/>
  <c r="U42" i="29" a="1"/>
  <c r="AC8" i="33" l="1"/>
  <c r="I8" i="33"/>
  <c r="Q30" i="33"/>
  <c r="J66" i="31"/>
  <c r="AD66" i="31"/>
  <c r="R53" i="31"/>
  <c r="AB54" i="29"/>
  <c r="H54" i="29"/>
  <c r="U42" i="29"/>
  <c r="G37" i="27"/>
  <c r="Q38" i="28"/>
  <c r="AA37" i="27"/>
  <c r="AE47" i="28"/>
  <c r="K47" i="28"/>
  <c r="T41" i="27"/>
  <c r="U42" i="31" a="1"/>
  <c r="Q39" i="27" a="1"/>
  <c r="Q32" i="29" a="1"/>
  <c r="T42" i="28" a="1"/>
  <c r="T66" i="33" a="1"/>
  <c r="AA30" i="33" l="1"/>
  <c r="G30" i="33"/>
  <c r="T66" i="33"/>
  <c r="H53" i="31"/>
  <c r="AB53" i="31"/>
  <c r="U42" i="31"/>
  <c r="AE42" i="29"/>
  <c r="K42" i="29"/>
  <c r="Q32" i="29"/>
  <c r="AD41" i="27"/>
  <c r="T42" i="28"/>
  <c r="J41" i="27"/>
  <c r="G38" i="28"/>
  <c r="AA38" i="28"/>
  <c r="Q39" i="27"/>
  <c r="R53" i="33" a="1"/>
  <c r="Q32" i="31" a="1"/>
  <c r="Q108" i="27" a="1"/>
  <c r="T37" i="29" a="1"/>
  <c r="Q40" i="28" a="1"/>
  <c r="AD66" i="33" l="1"/>
  <c r="J66" i="33"/>
  <c r="R53" i="33"/>
  <c r="K42" i="31"/>
  <c r="AE42" i="31"/>
  <c r="Q32" i="31"/>
  <c r="G32" i="29"/>
  <c r="AA32" i="29"/>
  <c r="T37" i="29"/>
  <c r="AA39" i="27"/>
  <c r="Q40" i="28"/>
  <c r="G39" i="27"/>
  <c r="AD42" i="28"/>
  <c r="J42" i="28"/>
  <c r="Q108" i="27"/>
  <c r="T37" i="31" a="1"/>
  <c r="S79" i="27" a="1"/>
  <c r="Q35" i="29" a="1"/>
  <c r="Q109" i="28" a="1"/>
  <c r="U42" i="33" a="1"/>
  <c r="AB53" i="33" l="1"/>
  <c r="H53" i="33"/>
  <c r="U42" i="33"/>
  <c r="G32" i="31"/>
  <c r="AA32" i="31"/>
  <c r="T37" i="31"/>
  <c r="J37" i="29"/>
  <c r="AD37" i="29"/>
  <c r="Q35" i="29"/>
  <c r="AA108" i="27"/>
  <c r="Q109" i="28"/>
  <c r="G108" i="27"/>
  <c r="G40" i="28"/>
  <c r="AA40" i="28"/>
  <c r="S79" i="27"/>
  <c r="Q104" i="29" a="1"/>
  <c r="Q35" i="31" a="1"/>
  <c r="Q32" i="33" a="1"/>
  <c r="S79" i="28" a="1"/>
  <c r="T151" i="27" a="1"/>
  <c r="AE42" i="33" l="1"/>
  <c r="K42" i="33"/>
  <c r="Q32" i="33"/>
  <c r="J37" i="31"/>
  <c r="AD37" i="31"/>
  <c r="Q35" i="31"/>
  <c r="G35" i="29"/>
  <c r="AA35" i="29"/>
  <c r="Q104" i="29"/>
  <c r="I79" i="27"/>
  <c r="S79" i="28"/>
  <c r="AC79" i="27"/>
  <c r="AA109" i="28"/>
  <c r="G109" i="28"/>
  <c r="T151" i="27"/>
  <c r="T152" i="28" a="1"/>
  <c r="U74" i="27" a="1"/>
  <c r="S74" i="29" a="1"/>
  <c r="T37" i="33" a="1"/>
  <c r="Q109" i="31" a="1"/>
  <c r="Q34" i="33" a="1"/>
  <c r="Q34" i="33" l="1"/>
  <c r="G32" i="33"/>
  <c r="AA32" i="33"/>
  <c r="T37" i="33"/>
  <c r="AA35" i="31"/>
  <c r="G35" i="31"/>
  <c r="Q109" i="31"/>
  <c r="AA104" i="29"/>
  <c r="G104" i="29"/>
  <c r="S74" i="29"/>
  <c r="J151" i="27"/>
  <c r="T152" i="28"/>
  <c r="AD151" i="27"/>
  <c r="AC79" i="28"/>
  <c r="I79" i="28"/>
  <c r="U74" i="27"/>
  <c r="T148" i="29" a="1"/>
  <c r="S99" i="27" a="1"/>
  <c r="U74" i="28" a="1"/>
  <c r="G34" i="33" l="1"/>
  <c r="AA34" i="33"/>
  <c r="J37" i="33"/>
  <c r="Q35" i="33" a="1"/>
  <c r="AD37" i="33" l="1"/>
  <c r="Q35" i="33"/>
  <c r="G109" i="31"/>
  <c r="AA109" i="31"/>
  <c r="I74" i="29"/>
  <c r="AC74" i="29"/>
  <c r="T148" i="29"/>
  <c r="AE74" i="27"/>
  <c r="U74" i="28"/>
  <c r="K74" i="27"/>
  <c r="J152" i="28"/>
  <c r="AD152" i="28"/>
  <c r="S99" i="27"/>
  <c r="Q34" i="36" a="1"/>
  <c r="T146" i="31" a="1"/>
  <c r="Q92" i="27" a="1"/>
  <c r="Q109" i="33" a="1"/>
  <c r="U69" i="29" a="1"/>
  <c r="S99" i="28" a="1"/>
  <c r="Q34" i="36" l="1"/>
  <c r="G35" i="33"/>
  <c r="AA35" i="33"/>
  <c r="Q109" i="33"/>
  <c r="T146" i="31"/>
  <c r="J148" i="29"/>
  <c r="AD148" i="29"/>
  <c r="U69" i="29"/>
  <c r="AC99" i="27"/>
  <c r="S99" i="28"/>
  <c r="I99" i="27"/>
  <c r="AE74" i="28"/>
  <c r="K74" i="28"/>
  <c r="Q92" i="27"/>
  <c r="Q92" i="28" a="1"/>
  <c r="U68" i="31" a="1"/>
  <c r="S94" i="29" a="1"/>
  <c r="R128" i="27" a="1"/>
  <c r="G34" i="36" l="1"/>
  <c r="AA34" i="36"/>
  <c r="G109" i="33"/>
  <c r="AA109" i="33"/>
  <c r="AD146" i="31"/>
  <c r="J146" i="31"/>
  <c r="U68" i="31"/>
  <c r="AE69" i="29"/>
  <c r="K69" i="29"/>
  <c r="S94" i="29"/>
  <c r="G92" i="27"/>
  <c r="Q92" i="28"/>
  <c r="AA92" i="27"/>
  <c r="AC99" i="28"/>
  <c r="I99" i="28"/>
  <c r="R128" i="27"/>
  <c r="S92" i="31" a="1"/>
  <c r="Q87" i="29" a="1"/>
  <c r="U83" i="27" a="1"/>
  <c r="R129" i="28" a="1"/>
  <c r="T146" i="33" a="1"/>
  <c r="T146" i="33" l="1"/>
  <c r="AE68" i="31"/>
  <c r="K68" i="31"/>
  <c r="S92" i="31"/>
  <c r="AC94" i="29"/>
  <c r="I94" i="29"/>
  <c r="Q87" i="29"/>
  <c r="AB128" i="27"/>
  <c r="R129" i="28"/>
  <c r="H128" i="27"/>
  <c r="AA92" i="28"/>
  <c r="G92" i="28"/>
  <c r="U83" i="27"/>
  <c r="S83" i="27" a="1"/>
  <c r="U83" i="28" a="1"/>
  <c r="U68" i="33" a="1"/>
  <c r="R123" i="29" a="1"/>
  <c r="Q85" i="31" a="1"/>
  <c r="J146" i="33" l="1"/>
  <c r="AD146" i="33"/>
  <c r="U68" i="33"/>
  <c r="I92" i="31"/>
  <c r="AC92" i="31"/>
  <c r="Q85" i="31"/>
  <c r="G87" i="29"/>
  <c r="R123" i="29"/>
  <c r="AA87" i="29"/>
  <c r="AE83" i="27"/>
  <c r="U83" i="28"/>
  <c r="K83" i="27"/>
  <c r="H129" i="28"/>
  <c r="AB129" i="28"/>
  <c r="S83" i="27"/>
  <c r="R121" i="31" a="1"/>
  <c r="S92" i="33" a="1"/>
  <c r="S83" i="28" a="1"/>
  <c r="U78" i="29" a="1"/>
  <c r="S33" i="27" a="1"/>
  <c r="AE68" i="33" l="1"/>
  <c r="K68" i="33"/>
  <c r="S92" i="33"/>
  <c r="G85" i="31"/>
  <c r="AA85" i="31"/>
  <c r="R121" i="31"/>
  <c r="AB123" i="29"/>
  <c r="H123" i="29"/>
  <c r="U78" i="29"/>
  <c r="AC83" i="27"/>
  <c r="S83" i="28"/>
  <c r="I83" i="27"/>
  <c r="AE83" i="28"/>
  <c r="K83" i="28"/>
  <c r="S33" i="27"/>
  <c r="U76" i="31" a="1"/>
  <c r="Q85" i="33" a="1"/>
  <c r="S34" i="28" a="1"/>
  <c r="U11" i="27" a="1"/>
  <c r="S78" i="29" a="1"/>
  <c r="I92" i="33" l="1"/>
  <c r="AC92" i="33"/>
  <c r="Q85" i="33"/>
  <c r="H121" i="31"/>
  <c r="AB121" i="31"/>
  <c r="U76" i="31"/>
  <c r="K78" i="29"/>
  <c r="AE78" i="29"/>
  <c r="S78" i="29"/>
  <c r="I33" i="27"/>
  <c r="S34" i="28"/>
  <c r="AC33" i="27"/>
  <c r="I83" i="28"/>
  <c r="AC83" i="28"/>
  <c r="U11" i="27"/>
  <c r="U24" i="27" a="1"/>
  <c r="U11" i="28" a="1"/>
  <c r="R121" i="33" a="1"/>
  <c r="S76" i="31" a="1"/>
  <c r="AA85" i="33" l="1"/>
  <c r="G85" i="33"/>
  <c r="R121" i="33"/>
  <c r="AE76" i="31"/>
  <c r="K76" i="31"/>
  <c r="S76" i="31"/>
  <c r="AC78" i="29"/>
  <c r="I78" i="29"/>
  <c r="K11" i="27"/>
  <c r="U11" i="28"/>
  <c r="AE11" i="27"/>
  <c r="I34" i="28"/>
  <c r="AC34" i="28"/>
  <c r="U24" i="27"/>
  <c r="S54" i="27" a="1"/>
  <c r="U8" i="29" a="1"/>
  <c r="U24" i="28" a="1"/>
  <c r="U76" i="33" a="1"/>
  <c r="H121" i="33" l="1"/>
  <c r="AB121" i="33"/>
  <c r="U76" i="33"/>
  <c r="AC76" i="31"/>
  <c r="I76" i="31"/>
  <c r="U8" i="29"/>
  <c r="AE24" i="27"/>
  <c r="U24" i="28"/>
  <c r="K24" i="27"/>
  <c r="AE11" i="28"/>
  <c r="K11" i="28"/>
  <c r="S54" i="27"/>
  <c r="S55" i="28" a="1"/>
  <c r="U8" i="31" a="1"/>
  <c r="U117" i="27" a="1"/>
  <c r="S76" i="33" a="1"/>
  <c r="U20" i="29" a="1"/>
  <c r="K76" i="33" l="1"/>
  <c r="AE76" i="33"/>
  <c r="S76" i="33"/>
  <c r="U8" i="31"/>
  <c r="AE8" i="29"/>
  <c r="K8" i="29"/>
  <c r="U20" i="29"/>
  <c r="I54" i="27"/>
  <c r="S55" i="28"/>
  <c r="AC54" i="27"/>
  <c r="K24" i="28"/>
  <c r="AE24" i="28"/>
  <c r="U117" i="27"/>
  <c r="R82" i="27" a="1"/>
  <c r="U20" i="31" a="1"/>
  <c r="S50" i="29" a="1"/>
  <c r="U118" i="28" a="1"/>
  <c r="I76" i="33" l="1"/>
  <c r="AC76" i="33"/>
  <c r="K8" i="31"/>
  <c r="AE8" i="31"/>
  <c r="U20" i="31"/>
  <c r="K20" i="29"/>
  <c r="AE20" i="29"/>
  <c r="S50" i="29"/>
  <c r="AE117" i="27"/>
  <c r="U118" i="28"/>
  <c r="K117" i="27"/>
  <c r="AC55" i="28"/>
  <c r="I55" i="28"/>
  <c r="R82" i="27"/>
  <c r="R82" i="28" a="1"/>
  <c r="U8" i="33" a="1"/>
  <c r="S50" i="31" a="1"/>
  <c r="T23" i="27" a="1"/>
  <c r="U113" i="29" a="1"/>
  <c r="U8" i="33" l="1"/>
  <c r="K20" i="31"/>
  <c r="AE20" i="31"/>
  <c r="S50" i="31"/>
  <c r="I50" i="29"/>
  <c r="AC50" i="29"/>
  <c r="U113" i="29"/>
  <c r="H82" i="27"/>
  <c r="R82" i="28"/>
  <c r="AB82" i="27"/>
  <c r="AE118" i="28"/>
  <c r="K118" i="28"/>
  <c r="T23" i="27"/>
  <c r="U20" i="33" a="1"/>
  <c r="T144" i="27" a="1"/>
  <c r="R77" i="29" a="1"/>
  <c r="T23" i="28" a="1"/>
  <c r="U103" i="31" a="1"/>
  <c r="K8" i="33" l="1"/>
  <c r="AE8" i="33"/>
  <c r="U20" i="33"/>
  <c r="I50" i="31"/>
  <c r="AC50" i="31"/>
  <c r="U103" i="31"/>
  <c r="K113" i="29"/>
  <c r="AE113" i="29"/>
  <c r="R77" i="29"/>
  <c r="J23" i="27"/>
  <c r="T23" i="28"/>
  <c r="AD23" i="27"/>
  <c r="H82" i="28"/>
  <c r="AB82" i="28"/>
  <c r="T144" i="27"/>
  <c r="T19" i="29" a="1"/>
  <c r="T112" i="27" a="1"/>
  <c r="R75" i="31" a="1"/>
  <c r="T145" i="28" a="1"/>
  <c r="S50" i="33" a="1"/>
  <c r="AE20" i="33" l="1"/>
  <c r="K20" i="33"/>
  <c r="S50" i="33"/>
  <c r="K103" i="31"/>
  <c r="AE103" i="31"/>
  <c r="R75" i="31"/>
  <c r="AB77" i="29"/>
  <c r="H77" i="29"/>
  <c r="T19" i="29"/>
  <c r="AD144" i="27"/>
  <c r="T145" i="28"/>
  <c r="J144" i="27"/>
  <c r="J23" i="28"/>
  <c r="AD23" i="28"/>
  <c r="T112" i="27"/>
  <c r="T113" i="28" a="1"/>
  <c r="R65" i="27" a="1"/>
  <c r="U103" i="33" a="1"/>
  <c r="T140" i="29" a="1"/>
  <c r="T19" i="31" a="1"/>
  <c r="I50" i="33" l="1"/>
  <c r="AC50" i="33"/>
  <c r="U103" i="33"/>
  <c r="H75" i="31"/>
  <c r="AB75" i="31"/>
  <c r="T19" i="31"/>
  <c r="J19" i="29"/>
  <c r="AD19" i="29"/>
  <c r="T140" i="29"/>
  <c r="J112" i="27"/>
  <c r="T113" i="28"/>
  <c r="AD112" i="27"/>
  <c r="J145" i="28"/>
  <c r="AD145" i="28"/>
  <c r="R65" i="27"/>
  <c r="R66" i="28" a="1"/>
  <c r="T138" i="31" a="1"/>
  <c r="R75" i="33" a="1"/>
  <c r="T108" i="29" a="1"/>
  <c r="T114" i="27" a="1"/>
  <c r="K103" i="33" l="1"/>
  <c r="AE103" i="33"/>
  <c r="R75" i="33"/>
  <c r="AD19" i="31"/>
  <c r="J19" i="31"/>
  <c r="T138" i="31"/>
  <c r="J140" i="29"/>
  <c r="AD140" i="29"/>
  <c r="T108" i="29"/>
  <c r="AB65" i="27"/>
  <c r="R66" i="28"/>
  <c r="H65" i="27"/>
  <c r="AD113" i="28"/>
  <c r="J113" i="28"/>
  <c r="T114" i="27"/>
  <c r="Q86" i="27" a="1"/>
  <c r="T117" i="31" a="1"/>
  <c r="T19" i="33" a="1"/>
  <c r="T115" i="28" a="1"/>
  <c r="AD109" i="29" l="1"/>
  <c r="J109" i="29"/>
  <c r="AB75" i="33"/>
  <c r="H75" i="33"/>
  <c r="T19" i="33"/>
  <c r="J138" i="31"/>
  <c r="AD138" i="31"/>
  <c r="T117" i="31"/>
  <c r="AD108" i="29"/>
  <c r="J108" i="29"/>
  <c r="J114" i="27"/>
  <c r="T115" i="28"/>
  <c r="AD114" i="27"/>
  <c r="AB66" i="28"/>
  <c r="H66" i="28"/>
  <c r="Q86" i="27"/>
  <c r="Q86" i="28" a="1"/>
  <c r="Q147" i="27" a="1"/>
  <c r="R60" i="31" a="1"/>
  <c r="T111" i="29" a="1"/>
  <c r="T138" i="33" a="1"/>
  <c r="J19" i="33" l="1"/>
  <c r="AD19" i="33"/>
  <c r="T138" i="33"/>
  <c r="J117" i="31"/>
  <c r="AD117" i="31"/>
  <c r="R60" i="31"/>
  <c r="AB61" i="29"/>
  <c r="H61" i="29"/>
  <c r="T111" i="29"/>
  <c r="G86" i="27"/>
  <c r="Q86" i="28"/>
  <c r="AA86" i="27"/>
  <c r="J115" i="28"/>
  <c r="AD115" i="28"/>
  <c r="Q147" i="27"/>
  <c r="Q148" i="28" a="1"/>
  <c r="T101" i="31" a="1"/>
  <c r="T117" i="33" a="1"/>
  <c r="T139" i="27" a="1"/>
  <c r="Q81" i="29" a="1"/>
  <c r="AD138" i="33" l="1"/>
  <c r="J138" i="33"/>
  <c r="T117" i="33"/>
  <c r="AB60" i="31"/>
  <c r="H60" i="31"/>
  <c r="T101" i="31"/>
  <c r="J111" i="29"/>
  <c r="AD111" i="29"/>
  <c r="Q81" i="29"/>
  <c r="G147" i="27"/>
  <c r="Q148" i="28"/>
  <c r="AA147" i="27"/>
  <c r="AA86" i="28"/>
  <c r="G86" i="28"/>
  <c r="T139" i="27"/>
  <c r="T116" i="27" a="1"/>
  <c r="Q143" i="29" a="1"/>
  <c r="R60" i="33" a="1"/>
  <c r="T140" i="28" a="1"/>
  <c r="Q79" i="31" a="1"/>
  <c r="T118" i="36" a="1"/>
  <c r="T118" i="36" l="1"/>
  <c r="J117" i="33"/>
  <c r="AD117" i="33"/>
  <c r="R60" i="33"/>
  <c r="AD101" i="31"/>
  <c r="J101" i="31"/>
  <c r="Q79" i="31"/>
  <c r="G81" i="29"/>
  <c r="AA81" i="29"/>
  <c r="Q143" i="29"/>
  <c r="J139" i="27"/>
  <c r="T140" i="28"/>
  <c r="AD139" i="27"/>
  <c r="AA148" i="28"/>
  <c r="G148" i="28"/>
  <c r="T116" i="27"/>
  <c r="Q141" i="31" a="1"/>
  <c r="R88" i="27" a="1"/>
  <c r="T117" i="28" a="1"/>
  <c r="T134" i="29" a="1"/>
  <c r="T101" i="33" a="1"/>
  <c r="Q142" i="31" a="1"/>
  <c r="AD118" i="36" l="1"/>
  <c r="J118" i="36"/>
  <c r="Q142" i="31"/>
  <c r="AB60" i="33"/>
  <c r="H60" i="33"/>
  <c r="T101" i="33"/>
  <c r="G79" i="31"/>
  <c r="AA79" i="31"/>
  <c r="Q141" i="31"/>
  <c r="G143" i="29"/>
  <c r="T134" i="29"/>
  <c r="AA143" i="29"/>
  <c r="J116" i="27"/>
  <c r="T117" i="28"/>
  <c r="AD116" i="27"/>
  <c r="J140" i="28"/>
  <c r="AD140" i="28"/>
  <c r="R88" i="27"/>
  <c r="Q79" i="33" a="1"/>
  <c r="T132" i="31" a="1"/>
  <c r="Q142" i="33" a="1"/>
  <c r="U44" i="27" a="1"/>
  <c r="T112" i="29" a="1"/>
  <c r="R88" i="28" a="1"/>
  <c r="Q142" i="33" l="1"/>
  <c r="AA142" i="31"/>
  <c r="G142" i="31"/>
  <c r="J101" i="33"/>
  <c r="AD101" i="33"/>
  <c r="Q79" i="33"/>
  <c r="G141" i="31"/>
  <c r="AA141" i="31"/>
  <c r="T132" i="31"/>
  <c r="AD134" i="29"/>
  <c r="J134" i="29"/>
  <c r="T112" i="29"/>
  <c r="H88" i="27"/>
  <c r="R88" i="28"/>
  <c r="AB88" i="27"/>
  <c r="J117" i="28"/>
  <c r="AD117" i="28"/>
  <c r="U44" i="27"/>
  <c r="U45" i="28" a="1"/>
  <c r="T28" i="27" a="1"/>
  <c r="R83" i="29" a="1"/>
  <c r="Q141" i="33" a="1"/>
  <c r="T102" i="31" a="1"/>
  <c r="G142" i="33" l="1"/>
  <c r="AA142" i="33"/>
  <c r="AA79" i="33"/>
  <c r="G79" i="33"/>
  <c r="Q141" i="33"/>
  <c r="J132" i="31"/>
  <c r="AD132" i="31"/>
  <c r="T102" i="31"/>
  <c r="AD112" i="29"/>
  <c r="J112" i="29"/>
  <c r="R83" i="29"/>
  <c r="K44" i="27"/>
  <c r="U45" i="28"/>
  <c r="AE44" i="27"/>
  <c r="H88" i="28"/>
  <c r="AB88" i="28"/>
  <c r="T28" i="27"/>
  <c r="Q142" i="36" a="1"/>
  <c r="R81" i="31" a="1"/>
  <c r="T132" i="33" a="1"/>
  <c r="U40" i="29" a="1"/>
  <c r="T28" i="28" a="1"/>
  <c r="U78" i="27" a="1"/>
  <c r="Q142" i="36" l="1"/>
  <c r="AA141" i="33"/>
  <c r="G141" i="33"/>
  <c r="T132" i="33"/>
  <c r="AD102" i="31"/>
  <c r="J102" i="31"/>
  <c r="R81" i="31"/>
  <c r="H83" i="29"/>
  <c r="AB83" i="29"/>
  <c r="U40" i="29"/>
  <c r="AD28" i="27"/>
  <c r="T28" i="28"/>
  <c r="J28" i="27"/>
  <c r="AE45" i="28"/>
  <c r="K45" i="28"/>
  <c r="U78" i="27"/>
  <c r="U40" i="31" a="1"/>
  <c r="T103" i="29" a="1"/>
  <c r="S151" i="27" a="1"/>
  <c r="T102" i="33" a="1"/>
  <c r="U78" i="28" a="1"/>
  <c r="G142" i="36" l="1"/>
  <c r="AA142" i="36"/>
  <c r="J132" i="33"/>
  <c r="AD132" i="33"/>
  <c r="T102" i="33"/>
  <c r="H81" i="31"/>
  <c r="AB81" i="31"/>
  <c r="U40" i="31"/>
  <c r="K40" i="29"/>
  <c r="AE40" i="29"/>
  <c r="T103" i="29"/>
  <c r="AE78" i="27"/>
  <c r="U78" i="28"/>
  <c r="K78" i="27"/>
  <c r="AD28" i="28"/>
  <c r="J28" i="28"/>
  <c r="S151" i="27"/>
  <c r="U73" i="29" a="1"/>
  <c r="T107" i="31" a="1"/>
  <c r="S152" i="28" a="1"/>
  <c r="R81" i="33" a="1"/>
  <c r="Q137" i="27" a="1"/>
  <c r="J102" i="33" l="1"/>
  <c r="AD102" i="33"/>
  <c r="R81" i="33"/>
  <c r="AE40" i="31"/>
  <c r="K40" i="31"/>
  <c r="T107" i="31"/>
  <c r="J103" i="29"/>
  <c r="AD103" i="29"/>
  <c r="U73" i="29"/>
  <c r="AC151" i="27"/>
  <c r="S152" i="28"/>
  <c r="I151" i="27"/>
  <c r="AE78" i="28"/>
  <c r="K78" i="28"/>
  <c r="Q137" i="27"/>
  <c r="Q138" i="28" a="1"/>
  <c r="AB81" i="33" l="1"/>
  <c r="S148" i="29" a="1"/>
  <c r="U72" i="31" a="1"/>
  <c r="U40" i="33" a="1"/>
  <c r="U110" i="27" a="1"/>
  <c r="H81" i="33" l="1"/>
  <c r="U40" i="33"/>
  <c r="J107" i="31"/>
  <c r="AD107" i="31"/>
  <c r="U72" i="31"/>
  <c r="AE73" i="29"/>
  <c r="K73" i="29"/>
  <c r="S148" i="29"/>
  <c r="G137" i="27"/>
  <c r="Q138" i="28"/>
  <c r="AA137" i="27"/>
  <c r="I152" i="28"/>
  <c r="AC152" i="28"/>
  <c r="U110" i="27"/>
  <c r="T107" i="33" a="1"/>
  <c r="Q132" i="29" a="1"/>
  <c r="S146" i="31" a="1"/>
  <c r="Q82" i="27" a="1"/>
  <c r="U111" i="28" a="1"/>
  <c r="AE40" i="33" l="1"/>
  <c r="K40" i="33"/>
  <c r="T107" i="33"/>
  <c r="K72" i="31"/>
  <c r="AE72" i="31"/>
  <c r="S146" i="31"/>
  <c r="AC148" i="29"/>
  <c r="I148" i="29"/>
  <c r="Q132" i="29"/>
  <c r="K110" i="27"/>
  <c r="U111" i="28"/>
  <c r="AE110" i="27"/>
  <c r="G138" i="28"/>
  <c r="AA138" i="28"/>
  <c r="Q82" i="27"/>
  <c r="U106" i="29" a="1"/>
  <c r="Q130" i="31" a="1"/>
  <c r="Q82" i="28" a="1"/>
  <c r="U72" i="33" a="1"/>
  <c r="U106" i="27" a="1"/>
  <c r="J107" i="33" l="1"/>
  <c r="AD107" i="33"/>
  <c r="U72" i="33"/>
  <c r="AC146" i="31"/>
  <c r="I146" i="31"/>
  <c r="Q130" i="31"/>
  <c r="G132" i="29"/>
  <c r="AA132" i="29"/>
  <c r="U106" i="29"/>
  <c r="G82" i="27"/>
  <c r="Q82" i="28"/>
  <c r="AA82" i="27"/>
  <c r="AE111" i="28"/>
  <c r="K111" i="28"/>
  <c r="U106" i="27"/>
  <c r="U111" i="31" a="1"/>
  <c r="S103" i="27" a="1"/>
  <c r="U107" i="28" a="1"/>
  <c r="Q77" i="29" a="1"/>
  <c r="S146" i="33" a="1"/>
  <c r="K72" i="33" l="1"/>
  <c r="AE72" i="33"/>
  <c r="S146" i="33"/>
  <c r="AA130" i="31"/>
  <c r="G130" i="31"/>
  <c r="U111" i="31"/>
  <c r="K106" i="29"/>
  <c r="AE106" i="29"/>
  <c r="Q77" i="29"/>
  <c r="K106" i="27"/>
  <c r="U107" i="28"/>
  <c r="AE106" i="27"/>
  <c r="AA82" i="28"/>
  <c r="G82" i="28"/>
  <c r="S103" i="27"/>
  <c r="S104" i="28" a="1"/>
  <c r="U101" i="29" a="1"/>
  <c r="Q130" i="33" a="1"/>
  <c r="T147" i="27" a="1"/>
  <c r="Q75" i="31" a="1"/>
  <c r="AC146" i="33" l="1"/>
  <c r="I146" i="33"/>
  <c r="Q130" i="33"/>
  <c r="K111" i="31"/>
  <c r="AE111" i="31"/>
  <c r="Q75" i="31"/>
  <c r="G77" i="29"/>
  <c r="AA77" i="29"/>
  <c r="U101" i="29"/>
  <c r="AC103" i="27"/>
  <c r="S104" i="28"/>
  <c r="I103" i="27"/>
  <c r="AE107" i="28"/>
  <c r="K107" i="28"/>
  <c r="T147" i="27"/>
  <c r="U111" i="33" a="1"/>
  <c r="U99" i="31" a="1"/>
  <c r="S98" i="29" a="1"/>
  <c r="T148" i="28" a="1"/>
  <c r="R133" i="27" a="1"/>
  <c r="AA130" i="33" l="1"/>
  <c r="G130" i="33"/>
  <c r="U111" i="33"/>
  <c r="AA75" i="31"/>
  <c r="G75" i="31"/>
  <c r="U99" i="31"/>
  <c r="K101" i="29"/>
  <c r="AE101" i="29"/>
  <c r="S98" i="29"/>
  <c r="J147" i="27"/>
  <c r="T148" i="28"/>
  <c r="AD147" i="27"/>
  <c r="I104" i="28"/>
  <c r="AC104" i="28"/>
  <c r="R133" i="27"/>
  <c r="Q75" i="33" a="1"/>
  <c r="R134" i="28" a="1"/>
  <c r="T143" i="29" a="1"/>
  <c r="S96" i="31" a="1"/>
  <c r="R103" i="27" a="1"/>
  <c r="K111" i="33" l="1"/>
  <c r="AE111" i="33"/>
  <c r="Q75" i="33"/>
  <c r="K99" i="31"/>
  <c r="AE99" i="31"/>
  <c r="S96" i="31"/>
  <c r="I98" i="29"/>
  <c r="AC98" i="29"/>
  <c r="T143" i="29"/>
  <c r="H133" i="27"/>
  <c r="R134" i="28"/>
  <c r="AB133" i="27"/>
  <c r="J148" i="28"/>
  <c r="AD148" i="28"/>
  <c r="R103" i="27"/>
  <c r="T142" i="31" a="1"/>
  <c r="T141" i="31" a="1"/>
  <c r="U99" i="33" a="1"/>
  <c r="R128" i="29" a="1"/>
  <c r="T70" i="27" a="1"/>
  <c r="R104" i="28" a="1"/>
  <c r="T142" i="31" l="1"/>
  <c r="AA75" i="33"/>
  <c r="G75" i="33"/>
  <c r="U99" i="33"/>
  <c r="AC96" i="31"/>
  <c r="I96" i="31"/>
  <c r="T141" i="31"/>
  <c r="J143" i="29"/>
  <c r="AD143" i="29"/>
  <c r="R128" i="29"/>
  <c r="R104" i="28"/>
  <c r="AB103" i="27"/>
  <c r="H103" i="27"/>
  <c r="H134" i="28"/>
  <c r="AB134" i="28"/>
  <c r="T70" i="27"/>
  <c r="R127" i="31" a="1"/>
  <c r="T70" i="28" a="1"/>
  <c r="R98" i="29" a="1"/>
  <c r="Q127" i="27" a="1"/>
  <c r="T142" i="33" a="1"/>
  <c r="S96" i="33" a="1"/>
  <c r="T142" i="33" l="1"/>
  <c r="J142" i="31"/>
  <c r="AD142" i="31"/>
  <c r="K99" i="33"/>
  <c r="AE99" i="33"/>
  <c r="AD142" i="33" l="1"/>
  <c r="J142" i="33"/>
  <c r="S96" i="33"/>
  <c r="J141" i="31"/>
  <c r="AD141" i="31"/>
  <c r="R127" i="31"/>
  <c r="H128" i="29"/>
  <c r="AB128" i="29"/>
  <c r="R98" i="29"/>
  <c r="J70" i="27"/>
  <c r="T70" i="28"/>
  <c r="AD70" i="27"/>
  <c r="H104" i="28"/>
  <c r="AB104" i="28"/>
  <c r="Q127" i="27"/>
  <c r="T65" i="29" a="1"/>
  <c r="T141" i="33" a="1"/>
  <c r="Q128" i="28" a="1"/>
  <c r="R96" i="31" a="1"/>
  <c r="U96" i="27" a="1"/>
  <c r="AC96" i="33" l="1"/>
  <c r="I96" i="33"/>
  <c r="T141" i="33"/>
  <c r="AB127" i="31"/>
  <c r="H127" i="31"/>
  <c r="R96" i="31"/>
  <c r="H98" i="29"/>
  <c r="AB98" i="29"/>
  <c r="T65" i="29"/>
  <c r="AA127" i="27"/>
  <c r="Q128" i="28"/>
  <c r="G127" i="27"/>
  <c r="J70" i="28"/>
  <c r="AD70" i="28"/>
  <c r="U96" i="27"/>
  <c r="R127" i="33" a="1"/>
  <c r="T142" i="36" a="1"/>
  <c r="T64" i="31" a="1"/>
  <c r="U96" i="28" a="1"/>
  <c r="T59" i="27" a="1"/>
  <c r="Q122" i="29" a="1"/>
  <c r="T142" i="36" l="1"/>
  <c r="J141" i="33"/>
  <c r="AD141" i="33"/>
  <c r="R127" i="33"/>
  <c r="H96" i="31"/>
  <c r="AB96" i="31"/>
  <c r="T64" i="31"/>
  <c r="AD65" i="29"/>
  <c r="J65" i="29"/>
  <c r="Q122" i="29"/>
  <c r="K96" i="27"/>
  <c r="U96" i="28"/>
  <c r="AE96" i="27"/>
  <c r="G128" i="28"/>
  <c r="AA128" i="28"/>
  <c r="T59" i="27"/>
  <c r="U90" i="29" a="1"/>
  <c r="Q145" i="27" a="1"/>
  <c r="Q120" i="31" a="1"/>
  <c r="T60" i="28" a="1"/>
  <c r="R96" i="33" a="1"/>
  <c r="AD142" i="36" l="1"/>
  <c r="J142" i="36"/>
  <c r="AB127" i="33"/>
  <c r="H127" i="33"/>
  <c r="R96" i="33"/>
  <c r="J64" i="31"/>
  <c r="AD64" i="31"/>
  <c r="Q120" i="31"/>
  <c r="G122" i="29"/>
  <c r="AA122" i="29"/>
  <c r="U90" i="29"/>
  <c r="J59" i="27"/>
  <c r="T60" i="28"/>
  <c r="AD59" i="27"/>
  <c r="AE96" i="28"/>
  <c r="K96" i="28"/>
  <c r="Q145" i="27"/>
  <c r="T64" i="33" a="1"/>
  <c r="T55" i="29" a="1"/>
  <c r="U88" i="31" a="1"/>
  <c r="Q146" i="28" a="1"/>
  <c r="U126" i="27" a="1"/>
  <c r="AB96" i="33" l="1"/>
  <c r="H96" i="33"/>
  <c r="T64" i="33"/>
  <c r="G120" i="31"/>
  <c r="AA120" i="31"/>
  <c r="U88" i="31"/>
  <c r="K90" i="29"/>
  <c r="AE90" i="29"/>
  <c r="T55" i="29"/>
  <c r="G145" i="27"/>
  <c r="Q146" i="28"/>
  <c r="AA145" i="27"/>
  <c r="J60" i="28"/>
  <c r="AD60" i="28"/>
  <c r="U126" i="27"/>
  <c r="U127" i="28" a="1"/>
  <c r="Q141" i="29" a="1"/>
  <c r="T54" i="31" a="1"/>
  <c r="Q120" i="33" a="1"/>
  <c r="T96" i="27" a="1"/>
  <c r="J64" i="33" l="1"/>
  <c r="AD64" i="33"/>
  <c r="Q120" i="33"/>
  <c r="K88" i="31"/>
  <c r="AE88" i="31"/>
  <c r="T54" i="31"/>
  <c r="J55" i="29"/>
  <c r="AD55" i="29"/>
  <c r="Q141" i="29"/>
  <c r="K126" i="27"/>
  <c r="U127" i="28"/>
  <c r="AE126" i="27"/>
  <c r="G146" i="28"/>
  <c r="AA146" i="28"/>
  <c r="T96" i="27"/>
  <c r="U121" i="29" a="1"/>
  <c r="U88" i="33" a="1"/>
  <c r="T96" i="28" a="1"/>
  <c r="Q139" i="31" a="1"/>
  <c r="R59" i="27" a="1"/>
  <c r="G120" i="33" l="1"/>
  <c r="AA120" i="33"/>
  <c r="U88" i="33"/>
  <c r="AD54" i="31"/>
  <c r="J54" i="31"/>
  <c r="Q139" i="31"/>
  <c r="AA141" i="29"/>
  <c r="G141" i="29"/>
  <c r="U121" i="29"/>
  <c r="AD96" i="27"/>
  <c r="T96" i="28"/>
  <c r="J96" i="27"/>
  <c r="AE127" i="28"/>
  <c r="K127" i="28"/>
  <c r="R59" i="27"/>
  <c r="U116" i="31" a="1"/>
  <c r="T54" i="33" a="1"/>
  <c r="T90" i="29" a="1"/>
  <c r="R60" i="28" a="1"/>
  <c r="S117" i="27" a="1"/>
  <c r="K88" i="33" l="1"/>
  <c r="AE88" i="33"/>
  <c r="T54" i="33"/>
  <c r="AA139" i="31"/>
  <c r="G139" i="31"/>
  <c r="U116" i="31"/>
  <c r="K121" i="29"/>
  <c r="AE121" i="29"/>
  <c r="T90" i="29"/>
  <c r="H59" i="27"/>
  <c r="R60" i="28"/>
  <c r="AB59" i="27"/>
  <c r="J96" i="28"/>
  <c r="AD96" i="28"/>
  <c r="S117" i="27"/>
  <c r="R55" i="29" a="1"/>
  <c r="R89" i="27" a="1"/>
  <c r="S118" i="28" a="1"/>
  <c r="T88" i="31" a="1"/>
  <c r="Q139" i="33" a="1"/>
  <c r="AD54" i="33" l="1"/>
  <c r="Q139" i="33"/>
  <c r="G139" i="33" s="1"/>
  <c r="J54" i="33"/>
  <c r="AE116" i="31"/>
  <c r="K116" i="31"/>
  <c r="T88" i="31"/>
  <c r="J90" i="29"/>
  <c r="AD90" i="29"/>
  <c r="R55" i="29"/>
  <c r="I117" i="27"/>
  <c r="S118" i="28"/>
  <c r="AC117" i="27"/>
  <c r="H60" i="28"/>
  <c r="AB60" i="28"/>
  <c r="R89" i="27"/>
  <c r="T48" i="27" a="1"/>
  <c r="S113" i="29" a="1"/>
  <c r="R54" i="31" a="1"/>
  <c r="U116" i="33" a="1"/>
  <c r="R89" i="28" a="1"/>
  <c r="AA139" i="33" l="1"/>
  <c r="U116" i="33"/>
  <c r="J88" i="31"/>
  <c r="AD88" i="31"/>
  <c r="R54" i="31"/>
  <c r="H55" i="29"/>
  <c r="AB55" i="29"/>
  <c r="S113" i="29"/>
  <c r="H89" i="27"/>
  <c r="R89" i="28"/>
  <c r="AB89" i="27"/>
  <c r="AC118" i="28"/>
  <c r="I118" i="28"/>
  <c r="T48" i="27"/>
  <c r="S103" i="31" a="1"/>
  <c r="T49" i="28" a="1"/>
  <c r="R84" i="29" a="1"/>
  <c r="Q140" i="27" a="1"/>
  <c r="T88" i="33" a="1"/>
  <c r="AE116" i="33" l="1"/>
  <c r="K116" i="33"/>
  <c r="T88" i="33"/>
  <c r="H54" i="31"/>
  <c r="AB54" i="31"/>
  <c r="S103" i="31"/>
  <c r="AC113" i="29"/>
  <c r="I113" i="29"/>
  <c r="R84" i="29"/>
  <c r="AD48" i="27"/>
  <c r="T49" i="28"/>
  <c r="J48" i="27"/>
  <c r="AB89" i="28"/>
  <c r="H89" i="28"/>
  <c r="Q140" i="27"/>
  <c r="R117" i="27" a="1"/>
  <c r="R82" i="31" a="1"/>
  <c r="R54" i="33" a="1"/>
  <c r="Q141" i="28" a="1"/>
  <c r="T44" i="29" a="1"/>
  <c r="AD88" i="33" l="1"/>
  <c r="J88" i="33"/>
  <c r="R54" i="33"/>
  <c r="AC103" i="31"/>
  <c r="I103" i="31"/>
  <c r="R82" i="31"/>
  <c r="H84" i="29"/>
  <c r="AB84" i="29"/>
  <c r="T44" i="29"/>
  <c r="G140" i="27"/>
  <c r="Q141" i="28"/>
  <c r="AA140" i="27"/>
  <c r="J49" i="28"/>
  <c r="AD49" i="28"/>
  <c r="R117" i="27"/>
  <c r="Q135" i="29" a="1"/>
  <c r="Q89" i="27" a="1"/>
  <c r="S103" i="33" a="1"/>
  <c r="R118" i="28" a="1"/>
  <c r="T44" i="31" a="1"/>
  <c r="AB54" i="33" l="1"/>
  <c r="H54" i="33"/>
  <c r="S103" i="33"/>
  <c r="H82" i="31"/>
  <c r="AB82" i="31"/>
  <c r="T44" i="31"/>
  <c r="AD44" i="29"/>
  <c r="J44" i="29"/>
  <c r="Q135" i="29"/>
  <c r="AB117" i="27"/>
  <c r="R118" i="28"/>
  <c r="H117" i="27"/>
  <c r="G141" i="28"/>
  <c r="AA141" i="28"/>
  <c r="Q89" i="27"/>
  <c r="T11" i="27" a="1"/>
  <c r="Q133" i="31" a="1"/>
  <c r="Q89" i="28" a="1"/>
  <c r="R82" i="33" a="1"/>
  <c r="R113" i="29" a="1"/>
  <c r="AC103" i="33" l="1"/>
  <c r="I103" i="33"/>
  <c r="R82" i="33"/>
  <c r="AD44" i="31"/>
  <c r="J44" i="31"/>
  <c r="Q133" i="31"/>
  <c r="G135" i="29"/>
  <c r="AA135" i="29"/>
  <c r="R113" i="29"/>
  <c r="AA89" i="27"/>
  <c r="Q89" i="28"/>
  <c r="G89" i="27"/>
  <c r="AB118" i="28"/>
  <c r="H118" i="28"/>
  <c r="T11" i="27"/>
  <c r="T44" i="33" a="1"/>
  <c r="S108" i="27" a="1"/>
  <c r="T11" i="28" a="1"/>
  <c r="R103" i="31" a="1"/>
  <c r="Q84" i="29" a="1"/>
  <c r="H82" i="33" l="1"/>
  <c r="AB82" i="33"/>
  <c r="T44" i="33"/>
  <c r="AA133" i="31"/>
  <c r="G133" i="31"/>
  <c r="R103" i="31"/>
  <c r="H113" i="29"/>
  <c r="AB113" i="29"/>
  <c r="Q84" i="29"/>
  <c r="J11" i="27"/>
  <c r="T11" i="28"/>
  <c r="AD11" i="27"/>
  <c r="G89" i="28"/>
  <c r="AA89" i="28"/>
  <c r="S108" i="27"/>
  <c r="S109" i="28" a="1"/>
  <c r="T8" i="29" a="1"/>
  <c r="Q133" i="33" a="1"/>
  <c r="Q80" i="27" a="1"/>
  <c r="Q82" i="31" a="1"/>
  <c r="J44" i="33" l="1"/>
  <c r="AD44" i="33"/>
  <c r="Q133" i="33"/>
  <c r="AB103" i="31"/>
  <c r="H103" i="31"/>
  <c r="Q82" i="31"/>
  <c r="G84" i="29"/>
  <c r="AA84" i="29"/>
  <c r="T8" i="29"/>
  <c r="I108" i="27"/>
  <c r="S109" i="28"/>
  <c r="AC108" i="27"/>
  <c r="J11" i="28"/>
  <c r="AD11" i="28"/>
  <c r="Q80" i="27"/>
  <c r="T8" i="31" a="1"/>
  <c r="Q80" i="28" a="1"/>
  <c r="R103" i="33" a="1"/>
  <c r="R10" i="27" a="1"/>
  <c r="S104" i="29" a="1"/>
  <c r="G133" i="33" l="1"/>
  <c r="AA133" i="33"/>
  <c r="R103" i="33"/>
  <c r="G82" i="31"/>
  <c r="AA82" i="31"/>
  <c r="T8" i="31"/>
  <c r="J8" i="29"/>
  <c r="AD8" i="29"/>
  <c r="S104" i="29"/>
  <c r="G80" i="27"/>
  <c r="Q80" i="28"/>
  <c r="AA80" i="27"/>
  <c r="I109" i="28"/>
  <c r="AC109" i="28"/>
  <c r="R10" i="27"/>
  <c r="S109" i="31" a="1"/>
  <c r="Q82" i="33" a="1"/>
  <c r="U33" i="27" a="1"/>
  <c r="Q75" i="29" a="1"/>
  <c r="R10" i="28" a="1"/>
  <c r="AB103" i="33" l="1"/>
  <c r="H103" i="33"/>
  <c r="Q82" i="33"/>
  <c r="J8" i="31"/>
  <c r="AD8" i="31"/>
  <c r="S109" i="31"/>
  <c r="AC104" i="29"/>
  <c r="I104" i="29"/>
  <c r="Q75" i="29"/>
  <c r="AB10" i="27"/>
  <c r="R10" i="28"/>
  <c r="H10" i="27"/>
  <c r="AA80" i="28"/>
  <c r="G80" i="28"/>
  <c r="U33" i="27"/>
  <c r="T8" i="33" a="1"/>
  <c r="Q73" i="31" a="1"/>
  <c r="Q57" i="27" a="1"/>
  <c r="R7" i="29" a="1"/>
  <c r="U34" i="28" a="1"/>
  <c r="AA82" i="33" l="1"/>
  <c r="G82" i="33"/>
  <c r="T8" i="33"/>
  <c r="AC109" i="31"/>
  <c r="I109" i="31"/>
  <c r="Q73" i="31"/>
  <c r="G75" i="29"/>
  <c r="AA75" i="29"/>
  <c r="R7" i="29"/>
  <c r="AE33" i="27"/>
  <c r="U34" i="28"/>
  <c r="K33" i="27"/>
  <c r="H10" i="28"/>
  <c r="AB10" i="28"/>
  <c r="Q57" i="27"/>
  <c r="Q58" i="28" a="1"/>
  <c r="T45" i="27" a="1"/>
  <c r="S109" i="33" a="1"/>
  <c r="R7" i="31" a="1"/>
  <c r="J8" i="33" l="1"/>
  <c r="AD8" i="33"/>
  <c r="S109" i="33"/>
  <c r="AA73" i="31"/>
  <c r="G73" i="31"/>
  <c r="R7" i="31"/>
  <c r="AB7" i="29"/>
  <c r="H7" i="29"/>
  <c r="G57" i="27"/>
  <c r="Q58" i="28"/>
  <c r="AA57" i="27"/>
  <c r="K34" i="28"/>
  <c r="AE34" i="28"/>
  <c r="T45" i="27"/>
  <c r="R48" i="27" a="1"/>
  <c r="Q73" i="33" a="1"/>
  <c r="Q53" i="29" a="1"/>
  <c r="T46" i="28" a="1"/>
  <c r="AC109" i="33" l="1"/>
  <c r="I109" i="33"/>
  <c r="Q73" i="33"/>
  <c r="AB7" i="31"/>
  <c r="H7" i="31"/>
  <c r="Q53" i="29"/>
  <c r="AD45" i="27"/>
  <c r="T46" i="28"/>
  <c r="J45" i="27"/>
  <c r="G58" i="28"/>
  <c r="AA58" i="28"/>
  <c r="R48" i="27"/>
  <c r="R7" i="33" a="1"/>
  <c r="R49" i="28" a="1"/>
  <c r="T41" i="29" a="1"/>
  <c r="Q52" i="31" a="1"/>
  <c r="U35" i="27" a="1"/>
  <c r="G73" i="33" l="1"/>
  <c r="AA73" i="33"/>
  <c r="R7" i="33"/>
  <c r="Q52" i="31"/>
  <c r="AA53" i="29"/>
  <c r="G53" i="29"/>
  <c r="T41" i="29"/>
  <c r="AB48" i="27"/>
  <c r="R49" i="28"/>
  <c r="H48" i="27"/>
  <c r="J46" i="28"/>
  <c r="AD46" i="28"/>
  <c r="U35" i="27"/>
  <c r="T41" i="31" a="1"/>
  <c r="U36" i="28" a="1"/>
  <c r="R44" i="29" a="1"/>
  <c r="S40" i="27" a="1"/>
  <c r="H7" i="33" l="1"/>
  <c r="AB7" i="33"/>
  <c r="AA52" i="31"/>
  <c r="G52" i="31"/>
  <c r="T41" i="31"/>
  <c r="AD41" i="29"/>
  <c r="J41" i="29"/>
  <c r="R44" i="29"/>
  <c r="AE35" i="27"/>
  <c r="U36" i="28"/>
  <c r="K35" i="27"/>
  <c r="AB49" i="28"/>
  <c r="H49" i="28"/>
  <c r="S40" i="27"/>
  <c r="Q78" i="27" a="1"/>
  <c r="S41" i="28" a="1"/>
  <c r="U30" i="29" a="1"/>
  <c r="Q52" i="33" a="1"/>
  <c r="R44" i="31" a="1"/>
  <c r="Q52" i="33" l="1"/>
  <c r="J41" i="31"/>
  <c r="AD41" i="31"/>
  <c r="R44" i="31"/>
  <c r="AB44" i="29"/>
  <c r="H44" i="29"/>
  <c r="U30" i="29"/>
  <c r="I40" i="27"/>
  <c r="S41" i="28"/>
  <c r="AC40" i="27"/>
  <c r="AE36" i="28"/>
  <c r="K36" i="28"/>
  <c r="Q78" i="27"/>
  <c r="U30" i="31" a="1"/>
  <c r="T41" i="33" a="1"/>
  <c r="T63" i="27" a="1"/>
  <c r="Q78" i="28" a="1"/>
  <c r="S36" i="29" a="1"/>
  <c r="AA52" i="33" l="1"/>
  <c r="G52" i="33"/>
  <c r="T41" i="33"/>
  <c r="H44" i="31"/>
  <c r="AB44" i="31"/>
  <c r="U30" i="31"/>
  <c r="AE30" i="29"/>
  <c r="K30" i="29"/>
  <c r="S36" i="29"/>
  <c r="AA78" i="27"/>
  <c r="Q78" i="28"/>
  <c r="G78" i="27"/>
  <c r="I41" i="28"/>
  <c r="AC41" i="28"/>
  <c r="T63" i="27"/>
  <c r="T64" i="28" a="1"/>
  <c r="S36" i="31" a="1"/>
  <c r="R44" i="33" a="1"/>
  <c r="Q73" i="29" a="1"/>
  <c r="AD41" i="33" l="1"/>
  <c r="J41" i="33"/>
  <c r="R44" i="33"/>
  <c r="AE30" i="31"/>
  <c r="K30" i="31"/>
  <c r="S36" i="31"/>
  <c r="I36" i="29"/>
  <c r="AC36" i="29"/>
  <c r="Q73" i="29"/>
  <c r="AD63" i="27"/>
  <c r="T64" i="28"/>
  <c r="J63" i="27"/>
  <c r="G78" i="28"/>
  <c r="AA78" i="28"/>
  <c r="U30" i="33" a="1"/>
  <c r="T59" i="29" a="1"/>
  <c r="Q72" i="31" a="1"/>
  <c r="U37" i="27" a="1"/>
  <c r="AB44" i="33" l="1"/>
  <c r="H44" i="33"/>
  <c r="U30" i="33"/>
  <c r="AC36" i="31"/>
  <c r="I36" i="31"/>
  <c r="Q72" i="31"/>
  <c r="G73" i="29"/>
  <c r="AA73" i="29"/>
  <c r="T59" i="29"/>
  <c r="AD64" i="28"/>
  <c r="J64" i="28"/>
  <c r="U37" i="27"/>
  <c r="T58" i="31" a="1"/>
  <c r="U38" i="28" a="1"/>
  <c r="S24" i="27" a="1"/>
  <c r="S36" i="33" a="1"/>
  <c r="K30" i="33" l="1"/>
  <c r="AE30" i="33"/>
  <c r="S36" i="33"/>
  <c r="G72" i="31"/>
  <c r="AA72" i="31"/>
  <c r="T58" i="31"/>
  <c r="J59" i="29"/>
  <c r="AD59" i="29"/>
  <c r="K37" i="27"/>
  <c r="U38" i="28"/>
  <c r="AE37" i="27"/>
  <c r="S24" i="27"/>
  <c r="Q31" i="27" a="1"/>
  <c r="Q72" i="33" a="1"/>
  <c r="S24" i="28" a="1"/>
  <c r="U32" i="29" a="1"/>
  <c r="I36" i="33" l="1"/>
  <c r="AC36" i="33"/>
  <c r="Q72" i="33"/>
  <c r="J58" i="31"/>
  <c r="AD58" i="31"/>
  <c r="U32" i="29"/>
  <c r="AC24" i="27"/>
  <c r="S24" i="28"/>
  <c r="I24" i="27"/>
  <c r="K38" i="28"/>
  <c r="AE38" i="28"/>
  <c r="Q31" i="27"/>
  <c r="S20" i="29" a="1"/>
  <c r="Q31" i="28" a="1"/>
  <c r="T58" i="33" a="1"/>
  <c r="T13" i="27" a="1"/>
  <c r="U32" i="31" a="1"/>
  <c r="G72" i="33" l="1"/>
  <c r="AA72" i="33"/>
  <c r="T58" i="33"/>
  <c r="U32" i="31"/>
  <c r="K32" i="29"/>
  <c r="AE32" i="29"/>
  <c r="S20" i="29"/>
  <c r="G31" i="27"/>
  <c r="Q31" i="28"/>
  <c r="AA31" i="27"/>
  <c r="I24" i="28"/>
  <c r="AC24" i="28"/>
  <c r="T13" i="27"/>
  <c r="T13" i="28" a="1"/>
  <c r="S20" i="27" a="1"/>
  <c r="S20" i="31" a="1"/>
  <c r="Q26" i="29" a="1"/>
  <c r="J58" i="33" l="1"/>
  <c r="AD58" i="33"/>
  <c r="K32" i="31"/>
  <c r="AE32" i="31"/>
  <c r="S20" i="31"/>
  <c r="AC20" i="29"/>
  <c r="I20" i="29"/>
  <c r="Q26" i="29"/>
  <c r="AD13" i="27"/>
  <c r="T13" i="28"/>
  <c r="J13" i="27"/>
  <c r="G31" i="28"/>
  <c r="AA31" i="28"/>
  <c r="S20" i="27"/>
  <c r="Q26" i="31" a="1"/>
  <c r="R27" i="27" a="1"/>
  <c r="S20" i="28" a="1"/>
  <c r="T9" i="29" a="1"/>
  <c r="U32" i="33" a="1"/>
  <c r="U32" i="33" l="1"/>
  <c r="I20" i="31"/>
  <c r="AC20" i="31"/>
  <c r="Q26" i="31"/>
  <c r="G26" i="29"/>
  <c r="AA26" i="29"/>
  <c r="T9" i="29"/>
  <c r="I20" i="27"/>
  <c r="S20" i="28"/>
  <c r="AC20" i="27"/>
  <c r="J13" i="28"/>
  <c r="AD13" i="28"/>
  <c r="R27" i="27"/>
  <c r="S20" i="33" a="1"/>
  <c r="R27" i="28" a="1"/>
  <c r="T9" i="31" a="1"/>
  <c r="S16" i="29" a="1"/>
  <c r="K32" i="33" l="1"/>
  <c r="AE32" i="33"/>
  <c r="S20" i="33"/>
  <c r="G26" i="31"/>
  <c r="AA26" i="31"/>
  <c r="T9" i="31"/>
  <c r="AD9" i="29"/>
  <c r="J9" i="29"/>
  <c r="S16" i="29"/>
  <c r="H27" i="27"/>
  <c r="R27" i="28"/>
  <c r="AB27" i="27"/>
  <c r="I20" i="28"/>
  <c r="AC20" i="28"/>
  <c r="S16" i="31" a="1"/>
  <c r="Q20" i="27" a="1"/>
  <c r="R23" i="29" a="1"/>
  <c r="Q26" i="33" a="1"/>
  <c r="AC20" i="33" l="1"/>
  <c r="I20" i="33"/>
  <c r="Q26" i="33"/>
  <c r="J9" i="31"/>
  <c r="AD9" i="31"/>
  <c r="S16" i="31"/>
  <c r="I16" i="29"/>
  <c r="AC16" i="29"/>
  <c r="R23" i="29"/>
  <c r="AB27" i="28"/>
  <c r="H27" i="28"/>
  <c r="Q20" i="27"/>
  <c r="T9" i="33" a="1"/>
  <c r="R23" i="31" a="1"/>
  <c r="Q20" i="28" a="1"/>
  <c r="R142" i="27" a="1"/>
  <c r="G26" i="33" l="1"/>
  <c r="AA26" i="33"/>
  <c r="T9" i="33"/>
  <c r="I16" i="31"/>
  <c r="AC16" i="31"/>
  <c r="R23" i="31"/>
  <c r="H23" i="29"/>
  <c r="AB23" i="29"/>
  <c r="G20" i="27"/>
  <c r="Q20" i="28"/>
  <c r="AA20" i="27"/>
  <c r="AC32" i="28"/>
  <c r="I32" i="28"/>
  <c r="R142" i="27"/>
  <c r="S16" i="33" a="1"/>
  <c r="R143" i="28" a="1"/>
  <c r="Q102" i="27" a="1"/>
  <c r="Q16" i="29" a="1"/>
  <c r="J9" i="33" l="1"/>
  <c r="AD9" i="33"/>
  <c r="S16" i="33"/>
  <c r="H23" i="31"/>
  <c r="AB23" i="31"/>
  <c r="Q16" i="29"/>
  <c r="H142" i="27"/>
  <c r="R143" i="28"/>
  <c r="AB142" i="27"/>
  <c r="G20" i="28"/>
  <c r="AA20" i="28"/>
  <c r="Q102" i="27"/>
  <c r="R23" i="33" a="1"/>
  <c r="S112" i="27" a="1"/>
  <c r="Q103" i="28" a="1"/>
  <c r="R138" i="29" a="1"/>
  <c r="Q16" i="31" a="1"/>
  <c r="I16" i="33" l="1"/>
  <c r="AC16" i="33"/>
  <c r="R23" i="33"/>
  <c r="Q16" i="31"/>
  <c r="G16" i="29"/>
  <c r="AA16" i="29"/>
  <c r="R138" i="29"/>
  <c r="AA102" i="27"/>
  <c r="Q103" i="28"/>
  <c r="G102" i="27"/>
  <c r="H143" i="28"/>
  <c r="AB143" i="28"/>
  <c r="S112" i="27"/>
  <c r="S113" i="28" a="1"/>
  <c r="R136" i="31" a="1"/>
  <c r="Q83" i="27" a="1"/>
  <c r="Q97" i="29" a="1"/>
  <c r="H23" i="33" l="1"/>
  <c r="AB23" i="33"/>
  <c r="G16" i="31"/>
  <c r="AA16" i="31"/>
  <c r="R136" i="31"/>
  <c r="H138" i="29"/>
  <c r="AB138" i="29"/>
  <c r="Q97" i="29"/>
  <c r="I112" i="27"/>
  <c r="S113" i="28"/>
  <c r="AC112" i="27"/>
  <c r="G103" i="28"/>
  <c r="AA103" i="28"/>
  <c r="Q83" i="27"/>
  <c r="Q16" i="33" a="1"/>
  <c r="S108" i="29" a="1"/>
  <c r="T100" i="27" a="1"/>
  <c r="Q83" i="28" a="1"/>
  <c r="Q95" i="31" a="1"/>
  <c r="Q16" i="33" l="1"/>
  <c r="AB136" i="31"/>
  <c r="H136" i="31"/>
  <c r="Q95" i="31"/>
  <c r="G97" i="29"/>
  <c r="AA97" i="29"/>
  <c r="S108" i="29"/>
  <c r="G83" i="27"/>
  <c r="Q83" i="28"/>
  <c r="AA83" i="27"/>
  <c r="I113" i="28"/>
  <c r="AC113" i="28"/>
  <c r="T100" i="27"/>
  <c r="R136" i="33" a="1"/>
  <c r="S117" i="31" a="1"/>
  <c r="Q78" i="29" a="1"/>
  <c r="T100" i="28" a="1"/>
  <c r="S138" i="27" a="1"/>
  <c r="I109" i="29" l="1"/>
  <c r="AC109" i="29"/>
  <c r="G16" i="33"/>
  <c r="AA16" i="33"/>
  <c r="R136" i="33"/>
  <c r="G95" i="31"/>
  <c r="AA95" i="31"/>
  <c r="S117" i="31"/>
  <c r="AC108" i="29"/>
  <c r="I108" i="29"/>
  <c r="Q78" i="29"/>
  <c r="J100" i="27"/>
  <c r="T100" i="28"/>
  <c r="AD100" i="27"/>
  <c r="G83" i="28"/>
  <c r="AA83" i="28"/>
  <c r="S138" i="27"/>
  <c r="S139" i="28" a="1"/>
  <c r="Q95" i="33" a="1"/>
  <c r="T95" i="29" a="1"/>
  <c r="S114" i="27" a="1"/>
  <c r="Q76" i="31" a="1"/>
  <c r="H136" i="33" l="1"/>
  <c r="AB136" i="33"/>
  <c r="Q95" i="33"/>
  <c r="I117" i="31"/>
  <c r="AC117" i="31"/>
  <c r="Q76" i="31"/>
  <c r="G78" i="29"/>
  <c r="AA78" i="29"/>
  <c r="T95" i="29"/>
  <c r="I138" i="27"/>
  <c r="S139" i="28"/>
  <c r="AC138" i="27"/>
  <c r="J100" i="28"/>
  <c r="AD100" i="28"/>
  <c r="S114" i="27"/>
  <c r="T93" i="31" a="1"/>
  <c r="S149" i="27" a="1"/>
  <c r="S115" i="28" a="1"/>
  <c r="S133" i="29" a="1"/>
  <c r="S117" i="33" a="1"/>
  <c r="AA95" i="33" l="1"/>
  <c r="G95" i="33"/>
  <c r="S117" i="33"/>
  <c r="AA76" i="31"/>
  <c r="G76" i="31"/>
  <c r="T93" i="31"/>
  <c r="AD95" i="29"/>
  <c r="J95" i="29"/>
  <c r="S133" i="29"/>
  <c r="I114" i="27"/>
  <c r="S115" i="28"/>
  <c r="AC114" i="27"/>
  <c r="AC139" i="28"/>
  <c r="I139" i="28"/>
  <c r="S149" i="27"/>
  <c r="S118" i="36" a="1"/>
  <c r="S131" i="31" a="1"/>
  <c r="S111" i="29" a="1"/>
  <c r="R106" i="27" a="1"/>
  <c r="S150" i="28" a="1"/>
  <c r="Q76" i="33" a="1"/>
  <c r="S118" i="36" l="1"/>
  <c r="AC117" i="33"/>
  <c r="I117" i="33"/>
  <c r="Q76" i="33"/>
  <c r="J93" i="31"/>
  <c r="AD93" i="31"/>
  <c r="S131" i="31"/>
  <c r="I133" i="29"/>
  <c r="AC133" i="29"/>
  <c r="S111" i="29"/>
  <c r="I149" i="27"/>
  <c r="S150" i="28"/>
  <c r="AC149" i="27"/>
  <c r="AC115" i="28"/>
  <c r="I115" i="28"/>
  <c r="R106" i="27"/>
  <c r="T93" i="33" a="1"/>
  <c r="S101" i="31" a="1"/>
  <c r="R75" i="27" a="1"/>
  <c r="R107" i="28" a="1"/>
  <c r="S146" i="29" a="1"/>
  <c r="AC118" i="36" l="1"/>
  <c r="I118" i="36"/>
  <c r="AA76" i="33"/>
  <c r="G76" i="33"/>
  <c r="T93" i="33"/>
  <c r="AC131" i="31"/>
  <c r="I131" i="31"/>
  <c r="S101" i="31"/>
  <c r="I111" i="29"/>
  <c r="AC111" i="29"/>
  <c r="S146" i="29"/>
  <c r="H106" i="27"/>
  <c r="R107" i="28"/>
  <c r="AB106" i="27"/>
  <c r="AC150" i="28"/>
  <c r="I150" i="28"/>
  <c r="R75" i="27"/>
  <c r="S144" i="31" a="1"/>
  <c r="R101" i="29" a="1"/>
  <c r="S131" i="33" a="1"/>
  <c r="R75" i="28" a="1"/>
  <c r="R150" i="27" a="1"/>
  <c r="J93" i="33" l="1"/>
  <c r="AD93" i="33"/>
  <c r="S131" i="33"/>
  <c r="I101" i="31"/>
  <c r="AC101" i="31"/>
  <c r="S144" i="31"/>
  <c r="I146" i="29"/>
  <c r="AC146" i="29"/>
  <c r="R101" i="29"/>
  <c r="H75" i="27"/>
  <c r="R75" i="28"/>
  <c r="AB75" i="27"/>
  <c r="H107" i="28"/>
  <c r="AB107" i="28"/>
  <c r="R150" i="27"/>
  <c r="Q101" i="27" a="1"/>
  <c r="S101" i="33" a="1"/>
  <c r="R151" i="28" a="1"/>
  <c r="R99" i="31" a="1"/>
  <c r="R70" i="29" a="1"/>
  <c r="I131" i="33" l="1"/>
  <c r="AC131" i="33"/>
  <c r="S101" i="33"/>
  <c r="I144" i="31"/>
  <c r="AC144" i="31"/>
  <c r="R99" i="31"/>
  <c r="AB101" i="29"/>
  <c r="H101" i="29"/>
  <c r="R70" i="29"/>
  <c r="H150" i="27"/>
  <c r="R151" i="28"/>
  <c r="AB150" i="27"/>
  <c r="H75" i="28"/>
  <c r="AB75" i="28"/>
  <c r="Q101" i="27"/>
  <c r="S67" i="27" a="1"/>
  <c r="R147" i="29" a="1"/>
  <c r="R69" i="31" a="1"/>
  <c r="S144" i="33" a="1"/>
  <c r="Q102" i="28" a="1"/>
  <c r="AC101" i="33" l="1"/>
  <c r="I101" i="33"/>
  <c r="S144" i="33"/>
  <c r="AB99" i="31"/>
  <c r="H99" i="31"/>
  <c r="R69" i="31"/>
  <c r="AB70" i="29"/>
  <c r="H70" i="29"/>
  <c r="R147" i="29"/>
  <c r="AA101" i="27"/>
  <c r="Q102" i="28"/>
  <c r="G101" i="27"/>
  <c r="H151" i="28"/>
  <c r="AB151" i="28"/>
  <c r="S67" i="27"/>
  <c r="R99" i="33" a="1"/>
  <c r="R145" i="31" a="1"/>
  <c r="S68" i="28" a="1"/>
  <c r="S146" i="27" a="1"/>
  <c r="AC144" i="33" l="1"/>
  <c r="I144" i="33"/>
  <c r="R99" i="33"/>
  <c r="H69" i="31"/>
  <c r="AB69" i="31"/>
  <c r="R145" i="31"/>
  <c r="AB147" i="29"/>
  <c r="H147" i="29"/>
  <c r="I67" i="27"/>
  <c r="S68" i="28"/>
  <c r="AC67" i="27"/>
  <c r="G102" i="28"/>
  <c r="AA102" i="28"/>
  <c r="S146" i="27"/>
  <c r="R69" i="33" a="1"/>
  <c r="S63" i="29" a="1"/>
  <c r="U119" i="27" a="1"/>
  <c r="S147" i="28" a="1"/>
  <c r="AB99" i="33" l="1"/>
  <c r="H99" i="33"/>
  <c r="R69" i="33"/>
  <c r="AB145" i="31"/>
  <c r="H145" i="31"/>
  <c r="S63" i="29"/>
  <c r="AC146" i="27"/>
  <c r="S147" i="28"/>
  <c r="I146" i="27"/>
  <c r="AC68" i="28"/>
  <c r="I68" i="28"/>
  <c r="U119" i="27"/>
  <c r="U120" i="28" a="1"/>
  <c r="Q67" i="27" a="1"/>
  <c r="S62" i="31" a="1"/>
  <c r="S142" i="29" a="1"/>
  <c r="R145" i="33" a="1"/>
  <c r="AB69" i="33" l="1"/>
  <c r="H69" i="33"/>
  <c r="R145" i="33"/>
  <c r="S62" i="31"/>
  <c r="AC63" i="29"/>
  <c r="I63" i="29"/>
  <c r="S142" i="29"/>
  <c r="AE119" i="27"/>
  <c r="U120" i="28"/>
  <c r="K119" i="27"/>
  <c r="AC147" i="28"/>
  <c r="I147" i="28"/>
  <c r="Q67" i="27"/>
  <c r="S140" i="31" a="1"/>
  <c r="U114" i="29" a="1"/>
  <c r="Q68" i="28" a="1"/>
  <c r="U124" i="27" a="1"/>
  <c r="H145" i="33" l="1"/>
  <c r="AB145" i="33"/>
  <c r="I62" i="31"/>
  <c r="AC62" i="31"/>
  <c r="S140" i="31"/>
  <c r="I142" i="29"/>
  <c r="AC142" i="29"/>
  <c r="U114" i="29"/>
  <c r="G67" i="27"/>
  <c r="Q68" i="28"/>
  <c r="AA67" i="27"/>
  <c r="AE120" i="28"/>
  <c r="K120" i="28"/>
  <c r="U124" i="27"/>
  <c r="S62" i="33" a="1"/>
  <c r="Q63" i="29" a="1"/>
  <c r="R94" i="27" a="1"/>
  <c r="U125" i="28" a="1"/>
  <c r="U104" i="31" a="1"/>
  <c r="S62" i="33" l="1"/>
  <c r="I140" i="31"/>
  <c r="AC140" i="31"/>
  <c r="U104" i="31"/>
  <c r="K114" i="29"/>
  <c r="AE114" i="29"/>
  <c r="Q63" i="29"/>
  <c r="K124" i="27"/>
  <c r="U125" i="28"/>
  <c r="AE124" i="27"/>
  <c r="G68" i="28"/>
  <c r="AA68" i="28"/>
  <c r="R94" i="27"/>
  <c r="T55" i="27" a="1"/>
  <c r="R94" i="28" a="1"/>
  <c r="S140" i="33" a="1"/>
  <c r="U119" i="29" a="1"/>
  <c r="Q62" i="31" a="1"/>
  <c r="AC62" i="33" l="1"/>
  <c r="I62" i="33"/>
  <c r="S140" i="33"/>
  <c r="K104" i="31"/>
  <c r="AE104" i="31"/>
  <c r="Q62" i="31"/>
  <c r="AA63" i="29"/>
  <c r="G63" i="29"/>
  <c r="U119" i="29"/>
  <c r="AB94" i="27"/>
  <c r="R94" i="28"/>
  <c r="H94" i="27"/>
  <c r="AE125" i="28"/>
  <c r="K125" i="28"/>
  <c r="T55" i="27"/>
  <c r="R89" i="29" a="1"/>
  <c r="U104" i="33" a="1"/>
  <c r="T56" i="28" a="1"/>
  <c r="U114" i="31" a="1"/>
  <c r="U86" i="27" a="1"/>
  <c r="AC140" i="33" l="1"/>
  <c r="I140" i="33"/>
  <c r="U104" i="33"/>
  <c r="G62" i="31"/>
  <c r="AA62" i="31"/>
  <c r="U114" i="31"/>
  <c r="K119" i="29"/>
  <c r="AE119" i="29"/>
  <c r="R89" i="29"/>
  <c r="J55" i="27"/>
  <c r="T56" i="28"/>
  <c r="AD55" i="27"/>
  <c r="AB94" i="28"/>
  <c r="H94" i="28"/>
  <c r="U86" i="27"/>
  <c r="S36" i="27" a="1"/>
  <c r="R87" i="31" a="1"/>
  <c r="Q62" i="33" a="1"/>
  <c r="T51" i="29" a="1"/>
  <c r="U86" i="28" a="1"/>
  <c r="AE104" i="33" l="1"/>
  <c r="K104" i="33"/>
  <c r="Q62" i="33"/>
  <c r="K114" i="31"/>
  <c r="AE114" i="31"/>
  <c r="R87" i="31"/>
  <c r="H89" i="29"/>
  <c r="T51" i="29"/>
  <c r="AB89" i="29"/>
  <c r="K86" i="27"/>
  <c r="U86" i="28"/>
  <c r="AE86" i="27"/>
  <c r="J56" i="28"/>
  <c r="AD56" i="28"/>
  <c r="S36" i="27"/>
  <c r="S37" i="28" a="1"/>
  <c r="U138" i="27" a="1"/>
  <c r="U114" i="33" a="1"/>
  <c r="U81" i="29" a="1"/>
  <c r="AA62" i="33" l="1"/>
  <c r="G62" i="33"/>
  <c r="U114" i="33"/>
  <c r="AB87" i="31"/>
  <c r="H87" i="31"/>
  <c r="AD51" i="29"/>
  <c r="J51" i="29"/>
  <c r="U81" i="29"/>
  <c r="I36" i="27"/>
  <c r="S37" i="28"/>
  <c r="AC36" i="27"/>
  <c r="K86" i="28"/>
  <c r="AE86" i="28"/>
  <c r="U138" i="27"/>
  <c r="R115" i="27" a="1"/>
  <c r="R87" i="33" a="1"/>
  <c r="U139" i="28" a="1"/>
  <c r="S31" i="29" a="1"/>
  <c r="U79" i="31" a="1"/>
  <c r="AE114" i="33" l="1"/>
  <c r="K114" i="33"/>
  <c r="R87" i="33"/>
  <c r="U79" i="31"/>
  <c r="K81" i="29"/>
  <c r="AE81" i="29"/>
  <c r="S31" i="29"/>
  <c r="K138" i="27"/>
  <c r="U139" i="28"/>
  <c r="AE138" i="27"/>
  <c r="AC37" i="28"/>
  <c r="I37" i="28"/>
  <c r="R115" i="27"/>
  <c r="T86" i="27" a="1"/>
  <c r="R116" i="28" a="1"/>
  <c r="S31" i="31" a="1"/>
  <c r="U133" i="29" a="1"/>
  <c r="AB87" i="33" l="1"/>
  <c r="H87" i="33"/>
  <c r="AE79" i="31"/>
  <c r="K79" i="31"/>
  <c r="S31" i="31"/>
  <c r="AC31" i="29"/>
  <c r="I31" i="29"/>
  <c r="U133" i="29"/>
  <c r="H115" i="27"/>
  <c r="R116" i="28"/>
  <c r="AB115" i="27"/>
  <c r="AE139" i="28"/>
  <c r="K139" i="28"/>
  <c r="T86" i="27"/>
  <c r="U79" i="33" a="1"/>
  <c r="R35" i="27" a="1"/>
  <c r="U131" i="31" a="1"/>
  <c r="T86" i="28" a="1"/>
  <c r="U79" i="33" l="1"/>
  <c r="I31" i="31"/>
  <c r="AC31" i="31"/>
  <c r="U131" i="31"/>
  <c r="AE133" i="29"/>
  <c r="K133" i="29"/>
  <c r="AD86" i="27"/>
  <c r="T86" i="28"/>
  <c r="J86" i="27"/>
  <c r="H116" i="28"/>
  <c r="AB116" i="28"/>
  <c r="R35" i="27"/>
  <c r="S76" i="27" a="1"/>
  <c r="S31" i="33" a="1"/>
  <c r="R36" i="28" a="1"/>
  <c r="T81" i="29" a="1"/>
  <c r="K79" i="33" l="1"/>
  <c r="AE79" i="33"/>
  <c r="S31" i="33"/>
  <c r="K131" i="31"/>
  <c r="AE131" i="31"/>
  <c r="T81" i="29"/>
  <c r="H35" i="27"/>
  <c r="R36" i="28"/>
  <c r="AB35" i="27"/>
  <c r="J86" i="28"/>
  <c r="AD86" i="28"/>
  <c r="S76" i="27"/>
  <c r="S76" i="28" a="1"/>
  <c r="R30" i="29" a="1"/>
  <c r="U131" i="33" a="1"/>
  <c r="Q47" i="27" a="1"/>
  <c r="T79" i="31" a="1"/>
  <c r="AC31" i="33" l="1"/>
  <c r="I31" i="33"/>
  <c r="U131" i="33"/>
  <c r="T79" i="31"/>
  <c r="AD81" i="29"/>
  <c r="J81" i="29"/>
  <c r="R30" i="29"/>
  <c r="I76" i="27"/>
  <c r="S76" i="28"/>
  <c r="AC76" i="27"/>
  <c r="AB36" i="28"/>
  <c r="H36" i="28"/>
  <c r="Q47" i="27"/>
  <c r="T84" i="27" a="1"/>
  <c r="R30" i="31" a="1"/>
  <c r="Q48" i="28" a="1"/>
  <c r="K131" i="33" l="1"/>
  <c r="AE131" i="33"/>
  <c r="J79" i="31"/>
  <c r="AD79" i="31"/>
  <c r="R30" i="31"/>
  <c r="H30" i="29"/>
  <c r="AB30" i="29"/>
  <c r="G47" i="27"/>
  <c r="Q48" i="28"/>
  <c r="AA47" i="27"/>
  <c r="I76" i="28"/>
  <c r="AC76" i="28"/>
  <c r="T84" i="27"/>
  <c r="Q43" i="29" a="1"/>
  <c r="T79" i="33" a="1"/>
  <c r="S70" i="31" a="1"/>
  <c r="R70" i="27" a="1"/>
  <c r="T84" i="28" a="1"/>
  <c r="T79" i="33" l="1"/>
  <c r="H30" i="31"/>
  <c r="AB30" i="31"/>
  <c r="S70" i="31"/>
  <c r="AC71" i="29"/>
  <c r="I71" i="29"/>
  <c r="Q43" i="29"/>
  <c r="J84" i="27"/>
  <c r="T84" i="28"/>
  <c r="AD84" i="27"/>
  <c r="G48" i="28"/>
  <c r="AA48" i="28"/>
  <c r="R70" i="27"/>
  <c r="T79" i="29" a="1"/>
  <c r="R70" i="28" a="1"/>
  <c r="R30" i="33" a="1"/>
  <c r="U55" i="27" a="1"/>
  <c r="Q43" i="31" a="1"/>
  <c r="AD79" i="33" l="1"/>
  <c r="J79" i="33"/>
  <c r="R30" i="33"/>
  <c r="AC70" i="31"/>
  <c r="I70" i="31"/>
  <c r="Q43" i="31"/>
  <c r="G43" i="29"/>
  <c r="AA43" i="29"/>
  <c r="T79" i="29"/>
  <c r="H70" i="27"/>
  <c r="R70" i="28"/>
  <c r="AB70" i="27"/>
  <c r="J84" i="28"/>
  <c r="AD84" i="28"/>
  <c r="U55" i="27"/>
  <c r="S70" i="33" a="1"/>
  <c r="S44" i="27" a="1"/>
  <c r="T77" i="31" a="1"/>
  <c r="R65" i="29" a="1"/>
  <c r="U56" i="28" a="1"/>
  <c r="AB30" i="33" l="1"/>
  <c r="H30" i="33"/>
  <c r="S70" i="33"/>
  <c r="AA43" i="31"/>
  <c r="G43" i="31"/>
  <c r="T77" i="31"/>
  <c r="AD79" i="29"/>
  <c r="J79" i="29"/>
  <c r="R65" i="29"/>
  <c r="AE55" i="27"/>
  <c r="U56" i="28"/>
  <c r="K55" i="27"/>
  <c r="H70" i="28"/>
  <c r="AB70" i="28"/>
  <c r="S44" i="27"/>
  <c r="S45" i="28" a="1"/>
  <c r="Q43" i="33" a="1"/>
  <c r="R64" i="31" a="1"/>
  <c r="T34" i="27" a="1"/>
  <c r="U51" i="29" a="1"/>
  <c r="AC70" i="33" l="1"/>
  <c r="I70" i="33"/>
  <c r="Q43" i="33"/>
  <c r="AD77" i="31"/>
  <c r="J77" i="31"/>
  <c r="R64" i="31"/>
  <c r="AB65" i="29"/>
  <c r="H65" i="29"/>
  <c r="U51" i="29"/>
  <c r="AC44" i="27"/>
  <c r="S45" i="28"/>
  <c r="I44" i="27"/>
  <c r="AE56" i="28"/>
  <c r="K56" i="28"/>
  <c r="T34" i="27"/>
  <c r="U76" i="27" a="1"/>
  <c r="T35" i="28" a="1"/>
  <c r="S40" i="29" a="1"/>
  <c r="T77" i="33" a="1"/>
  <c r="G43" i="33" l="1"/>
  <c r="AA43" i="33"/>
  <c r="T77" i="33"/>
  <c r="H64" i="31"/>
  <c r="AB64" i="31"/>
  <c r="AE51" i="29"/>
  <c r="K51" i="29"/>
  <c r="S40" i="29"/>
  <c r="AD34" i="27"/>
  <c r="T35" i="28"/>
  <c r="J34" i="27"/>
  <c r="I45" i="28"/>
  <c r="AC45" i="28"/>
  <c r="U76" i="27"/>
  <c r="T29" i="29" a="1"/>
  <c r="R64" i="33" a="1"/>
  <c r="U76" i="28" a="1"/>
  <c r="S40" i="31" a="1"/>
  <c r="S62" i="27" a="1"/>
  <c r="AD77" i="33" l="1"/>
  <c r="J77" i="33"/>
  <c r="R64" i="33"/>
  <c r="S40" i="31"/>
  <c r="I40" i="29"/>
  <c r="AC40" i="29"/>
  <c r="T29" i="29"/>
  <c r="K76" i="27"/>
  <c r="U76" i="28"/>
  <c r="AE76" i="27"/>
  <c r="J35" i="28"/>
  <c r="AD35" i="28"/>
  <c r="S62" i="27"/>
  <c r="T36" i="27" a="1"/>
  <c r="S63" i="28" a="1"/>
  <c r="T29" i="31" a="1"/>
  <c r="H64" i="33" l="1"/>
  <c r="AB64" i="33" l="1"/>
  <c r="I40" i="31"/>
  <c r="AC40" i="31"/>
  <c r="T29" i="31"/>
  <c r="AD29" i="29"/>
  <c r="J29" i="29"/>
  <c r="I62" i="27"/>
  <c r="S63" i="28"/>
  <c r="AC62" i="27"/>
  <c r="AE76" i="28"/>
  <c r="K76" i="28"/>
  <c r="T36" i="27"/>
  <c r="S40" i="33" a="1"/>
  <c r="U70" i="31" a="1"/>
  <c r="S58" i="29" a="1"/>
  <c r="Q26" i="27" a="1"/>
  <c r="T37" i="28" a="1"/>
  <c r="S40" i="33" l="1"/>
  <c r="J29" i="31"/>
  <c r="AD29" i="31"/>
  <c r="U70" i="31"/>
  <c r="K71" i="29"/>
  <c r="AE71" i="29"/>
  <c r="S58" i="29"/>
  <c r="J36" i="27"/>
  <c r="T37" i="28"/>
  <c r="AD36" i="27"/>
  <c r="I63" i="28"/>
  <c r="AC63" i="28"/>
  <c r="Q26" i="27"/>
  <c r="S57" i="31" a="1"/>
  <c r="T31" i="29" a="1"/>
  <c r="T29" i="33" a="1"/>
  <c r="Q58" i="27" a="1"/>
  <c r="Q26" i="28" a="1"/>
  <c r="AC40" i="33" l="1"/>
  <c r="I40" i="33"/>
  <c r="T29" i="33"/>
  <c r="K70" i="31"/>
  <c r="AE70" i="31"/>
  <c r="S57" i="31"/>
  <c r="AC58" i="29"/>
  <c r="T31" i="29"/>
  <c r="I58" i="29"/>
  <c r="G26" i="27"/>
  <c r="Q26" i="28"/>
  <c r="AA26" i="27"/>
  <c r="J37" i="28"/>
  <c r="AD37" i="28"/>
  <c r="Q58" i="27"/>
  <c r="Q22" i="29" a="1"/>
  <c r="U70" i="33" a="1"/>
  <c r="Q149" i="27" a="1"/>
  <c r="Q59" i="28" a="1"/>
  <c r="T31" i="31" a="1"/>
  <c r="AD29" i="33" l="1"/>
  <c r="J29" i="33"/>
  <c r="U70" i="33"/>
  <c r="AC57" i="31"/>
  <c r="I57" i="31"/>
  <c r="T31" i="31"/>
  <c r="AD31" i="29"/>
  <c r="J31" i="29"/>
  <c r="Q22" i="29"/>
  <c r="AA58" i="27"/>
  <c r="Q59" i="28"/>
  <c r="G58" i="27"/>
  <c r="G26" i="28"/>
  <c r="AA26" i="28"/>
  <c r="Q149" i="27"/>
  <c r="Q22" i="31" a="1"/>
  <c r="S57" i="33" a="1"/>
  <c r="Q54" i="29" a="1"/>
  <c r="U63" i="27" a="1"/>
  <c r="Q150" i="28" a="1"/>
  <c r="AE70" i="33" l="1"/>
  <c r="K70" i="33"/>
  <c r="S57" i="33"/>
  <c r="J31" i="31"/>
  <c r="AD31" i="31"/>
  <c r="Q22" i="31"/>
  <c r="G22" i="29"/>
  <c r="AA22" i="29"/>
  <c r="Q54" i="29"/>
  <c r="AA149" i="27"/>
  <c r="Q150" i="28"/>
  <c r="G149" i="27"/>
  <c r="AA59" i="28"/>
  <c r="G59" i="28"/>
  <c r="U63" i="27"/>
  <c r="Q53" i="31" a="1"/>
  <c r="U64" i="28" a="1"/>
  <c r="Q146" i="29" a="1"/>
  <c r="T31" i="33" a="1"/>
  <c r="I57" i="33" l="1"/>
  <c r="AC57" i="33"/>
  <c r="T31" i="33"/>
  <c r="AA22" i="31"/>
  <c r="G22" i="31"/>
  <c r="Q53" i="31"/>
  <c r="G54" i="29"/>
  <c r="AA54" i="29"/>
  <c r="Q146" i="29"/>
  <c r="K63" i="27"/>
  <c r="U64" i="28"/>
  <c r="AE63" i="27"/>
  <c r="G150" i="28"/>
  <c r="AA150" i="28"/>
  <c r="Q122" i="27" a="1"/>
  <c r="U59" i="29" a="1"/>
  <c r="Q22" i="33" a="1"/>
  <c r="Q144" i="31" a="1"/>
  <c r="AD31" i="33" l="1"/>
  <c r="J31" i="33"/>
  <c r="Q22" i="33"/>
  <c r="G53" i="31"/>
  <c r="AA53" i="31"/>
  <c r="Q144" i="31"/>
  <c r="G146" i="29"/>
  <c r="AA146" i="29"/>
  <c r="U59" i="29"/>
  <c r="AE64" i="28"/>
  <c r="K64" i="28"/>
  <c r="Q122" i="27"/>
  <c r="R43" i="27" a="1"/>
  <c r="Q53" i="33" a="1"/>
  <c r="Q123" i="28" a="1"/>
  <c r="U58" i="31" a="1"/>
  <c r="G22" i="33" l="1"/>
  <c r="AA22" i="33"/>
  <c r="Q53" i="33"/>
  <c r="AA144" i="31"/>
  <c r="G144" i="31"/>
  <c r="U58" i="31"/>
  <c r="AE59" i="29"/>
  <c r="K59" i="29"/>
  <c r="G122" i="27"/>
  <c r="Q123" i="28"/>
  <c r="AA122" i="27"/>
  <c r="R43" i="27"/>
  <c r="Q144" i="33" a="1"/>
  <c r="R44" i="28" a="1"/>
  <c r="S35" i="27" a="1"/>
  <c r="AA53" i="33" l="1"/>
  <c r="G53" i="33"/>
  <c r="Q144" i="33"/>
  <c r="AE58" i="31"/>
  <c r="K58" i="31"/>
  <c r="H43" i="27"/>
  <c r="R44" i="28"/>
  <c r="AB43" i="27"/>
  <c r="G123" i="28"/>
  <c r="AA123" i="28"/>
  <c r="S35" i="27"/>
  <c r="R39" i="29" a="1"/>
  <c r="Q108" i="31" a="1"/>
  <c r="U58" i="33" a="1"/>
  <c r="S25" i="27" a="1"/>
  <c r="S36" i="28" a="1"/>
  <c r="G144" i="33" l="1"/>
  <c r="AA144" i="33"/>
  <c r="U58" i="33"/>
  <c r="Q108" i="31"/>
  <c r="G117" i="29"/>
  <c r="AA117" i="29"/>
  <c r="R39" i="29"/>
  <c r="I35" i="27"/>
  <c r="S36" i="28"/>
  <c r="AC35" i="27"/>
  <c r="AB44" i="28"/>
  <c r="H44" i="28"/>
  <c r="S25" i="27"/>
  <c r="S25" i="28" a="1"/>
  <c r="S30" i="29" a="1"/>
  <c r="R39" i="31" a="1"/>
  <c r="T120" i="27" a="1"/>
  <c r="K58" i="33" l="1"/>
  <c r="AE58" i="33"/>
  <c r="AA108" i="31"/>
  <c r="G108" i="31"/>
  <c r="R39" i="31"/>
  <c r="H39" i="29"/>
  <c r="AB39" i="29"/>
  <c r="S30" i="29"/>
  <c r="AC25" i="27"/>
  <c r="S25" i="28"/>
  <c r="I25" i="27"/>
  <c r="I36" i="28"/>
  <c r="AC36" i="28"/>
  <c r="T120" i="27"/>
  <c r="T121" i="28" a="1"/>
  <c r="S30" i="31" a="1"/>
  <c r="Q108" i="33" a="1"/>
  <c r="R49" i="27" a="1"/>
  <c r="S21" i="29" a="1"/>
  <c r="Q108" i="33" l="1"/>
  <c r="AB39" i="31"/>
  <c r="H39" i="31"/>
  <c r="S30" i="31"/>
  <c r="I30" i="29"/>
  <c r="AC30" i="29"/>
  <c r="S21" i="29"/>
  <c r="AD120" i="27"/>
  <c r="T121" i="28"/>
  <c r="J120" i="27"/>
  <c r="I25" i="28"/>
  <c r="AC25" i="28"/>
  <c r="R49" i="27"/>
  <c r="R39" i="33" a="1"/>
  <c r="T61" i="27" a="1"/>
  <c r="S21" i="31" a="1"/>
  <c r="R50" i="28" a="1"/>
  <c r="AA108" i="33" l="1"/>
  <c r="G108" i="33"/>
  <c r="R39" i="33"/>
  <c r="I30" i="31"/>
  <c r="AC30" i="31"/>
  <c r="S21" i="31"/>
  <c r="AC21" i="29"/>
  <c r="I21" i="29"/>
  <c r="AB49" i="27"/>
  <c r="R50" i="28"/>
  <c r="H49" i="27"/>
  <c r="J121" i="28"/>
  <c r="AD121" i="28"/>
  <c r="T61" i="27"/>
  <c r="R45" i="29" a="1"/>
  <c r="U85" i="27" a="1"/>
  <c r="S30" i="33" a="1"/>
  <c r="T62" i="28" a="1"/>
  <c r="T105" i="31" a="1"/>
  <c r="H39" i="33" l="1"/>
  <c r="AB39" i="33"/>
  <c r="S30" i="33"/>
  <c r="I21" i="31"/>
  <c r="AC21" i="31"/>
  <c r="T105" i="31"/>
  <c r="J115" i="29"/>
  <c r="AD115" i="29"/>
  <c r="R45" i="29"/>
  <c r="AD61" i="27"/>
  <c r="T62" i="28"/>
  <c r="J61" i="27"/>
  <c r="AB50" i="28"/>
  <c r="H50" i="28"/>
  <c r="U85" i="27"/>
  <c r="T57" i="29" a="1"/>
  <c r="R45" i="31" a="1"/>
  <c r="U85" i="28" a="1"/>
  <c r="U135" i="27" a="1"/>
  <c r="S21" i="33" a="1"/>
  <c r="AC30" i="33" l="1"/>
  <c r="I30" i="33" l="1"/>
  <c r="S21" i="33"/>
  <c r="J105" i="31"/>
  <c r="AD105" i="31"/>
  <c r="R45" i="31"/>
  <c r="AB45" i="29"/>
  <c r="H45" i="29"/>
  <c r="T57" i="29"/>
  <c r="K85" i="27"/>
  <c r="U85" i="28"/>
  <c r="AE85" i="27"/>
  <c r="AD62" i="28"/>
  <c r="J62" i="28"/>
  <c r="U135" i="27"/>
  <c r="T56" i="31" a="1"/>
  <c r="AC21" i="33" l="1"/>
  <c r="U80" i="29" a="1"/>
  <c r="U136" i="28" a="1"/>
  <c r="S28" i="27" a="1"/>
  <c r="T105" i="33" a="1"/>
  <c r="I21" i="33" l="1"/>
  <c r="T105" i="33"/>
  <c r="AB45" i="31"/>
  <c r="H45" i="31"/>
  <c r="T56" i="31"/>
  <c r="J57" i="29"/>
  <c r="AD57" i="29"/>
  <c r="U80" i="29"/>
  <c r="AE135" i="27"/>
  <c r="U136" i="28"/>
  <c r="K135" i="27"/>
  <c r="K85" i="28"/>
  <c r="AE85" i="28"/>
  <c r="S28" i="27"/>
  <c r="U130" i="29" a="1"/>
  <c r="R45" i="33" a="1"/>
  <c r="S78" i="27" a="1"/>
  <c r="S28" i="28" a="1"/>
  <c r="U78" i="31" a="1"/>
  <c r="J105" i="33" l="1"/>
  <c r="AD105" i="33"/>
  <c r="R45" i="33"/>
  <c r="J56" i="31"/>
  <c r="AD56" i="31"/>
  <c r="U78" i="31"/>
  <c r="AE80" i="29"/>
  <c r="K80" i="29"/>
  <c r="U130" i="29"/>
  <c r="I28" i="27"/>
  <c r="S28" i="28"/>
  <c r="AC28" i="27"/>
  <c r="K136" i="28"/>
  <c r="AE136" i="28"/>
  <c r="S78" i="27"/>
  <c r="T56" i="33" a="1"/>
  <c r="U124" i="31" a="1"/>
  <c r="AB45" i="33" l="1"/>
  <c r="S103" i="29" a="1"/>
  <c r="S131" i="27" a="1"/>
  <c r="S78" i="28" a="1"/>
  <c r="H45" i="33" l="1"/>
  <c r="T56" i="33"/>
  <c r="K78" i="31"/>
  <c r="AE78" i="31"/>
  <c r="U124" i="31"/>
  <c r="AE130" i="29"/>
  <c r="K130" i="29"/>
  <c r="S103" i="29"/>
  <c r="AC78" i="27"/>
  <c r="S78" i="28"/>
  <c r="I78" i="27"/>
  <c r="I28" i="28"/>
  <c r="AC28" i="28"/>
  <c r="S131" i="27"/>
  <c r="R131" i="27" a="1"/>
  <c r="S132" i="28" a="1"/>
  <c r="S107" i="31" a="1"/>
  <c r="U78" i="33" a="1"/>
  <c r="S73" i="29" a="1"/>
  <c r="J56" i="33" l="1"/>
  <c r="AD56" i="33"/>
  <c r="U78" i="33"/>
  <c r="K124" i="31"/>
  <c r="AE124" i="31"/>
  <c r="S107" i="31"/>
  <c r="AC103" i="29"/>
  <c r="S73" i="29"/>
  <c r="I103" i="29"/>
  <c r="I131" i="27"/>
  <c r="S132" i="28"/>
  <c r="AC131" i="27"/>
  <c r="AC78" i="28"/>
  <c r="I78" i="28"/>
  <c r="R131" i="27"/>
  <c r="U124" i="33" a="1"/>
  <c r="S126" i="29" a="1"/>
  <c r="R132" i="28" a="1"/>
  <c r="S72" i="31" a="1"/>
  <c r="S94" i="27" a="1"/>
  <c r="AE78" i="33" l="1"/>
  <c r="K78" i="33"/>
  <c r="U124" i="33"/>
  <c r="I107" i="31"/>
  <c r="AC107" i="31"/>
  <c r="S72" i="31"/>
  <c r="I73" i="29"/>
  <c r="AC73" i="29"/>
  <c r="S126" i="29"/>
  <c r="AB131" i="27"/>
  <c r="R132" i="28"/>
  <c r="H131" i="27"/>
  <c r="AC132" i="28"/>
  <c r="I132" i="28"/>
  <c r="S94" i="27"/>
  <c r="S125" i="31" a="1"/>
  <c r="S107" i="33" a="1"/>
  <c r="R126" i="29" a="1"/>
  <c r="S94" i="28" a="1"/>
  <c r="Q56" i="27" a="1"/>
  <c r="K124" i="33" l="1"/>
  <c r="AE124" i="33"/>
  <c r="S107" i="33"/>
  <c r="I72" i="31"/>
  <c r="AC72" i="31"/>
  <c r="S125" i="31"/>
  <c r="I126" i="29"/>
  <c r="AC126" i="29"/>
  <c r="R126" i="29"/>
  <c r="I94" i="27"/>
  <c r="S94" i="28"/>
  <c r="AC94" i="27"/>
  <c r="AB132" i="28"/>
  <c r="H132" i="28"/>
  <c r="Q56" i="27"/>
  <c r="R125" i="31" a="1"/>
  <c r="Q57" i="28" a="1"/>
  <c r="U143" i="27" a="1"/>
  <c r="S89" i="29" a="1"/>
  <c r="S72" i="33" a="1"/>
  <c r="I107" i="33" l="1"/>
  <c r="AC107" i="33"/>
  <c r="S72" i="33"/>
  <c r="AC125" i="31"/>
  <c r="I125" i="31"/>
  <c r="R125" i="31"/>
  <c r="H126" i="29"/>
  <c r="AB126" i="29"/>
  <c r="S89" i="29"/>
  <c r="AA56" i="27"/>
  <c r="Q57" i="28"/>
  <c r="G56" i="27"/>
  <c r="I94" i="28"/>
  <c r="AC94" i="28"/>
  <c r="U143" i="27"/>
  <c r="S115" i="27" a="1"/>
  <c r="U144" i="28" a="1"/>
  <c r="I72" i="33" l="1"/>
  <c r="S87" i="31" a="1"/>
  <c r="S125" i="33" a="1"/>
  <c r="Q52" i="29" a="1"/>
  <c r="AC72" i="33" l="1"/>
  <c r="S125" i="33"/>
  <c r="AB125" i="31"/>
  <c r="H125" i="31"/>
  <c r="S87" i="31"/>
  <c r="I89" i="29"/>
  <c r="AC89" i="29"/>
  <c r="Q52" i="29"/>
  <c r="AE143" i="27"/>
  <c r="U144" i="28"/>
  <c r="K143" i="27"/>
  <c r="AA57" i="28"/>
  <c r="G57" i="28"/>
  <c r="S115" i="27"/>
  <c r="R125" i="33" a="1"/>
  <c r="Q107" i="27" a="1"/>
  <c r="Q51" i="31" a="1"/>
  <c r="S116" i="28" a="1"/>
  <c r="I125" i="33" l="1"/>
  <c r="AC125" i="33"/>
  <c r="R125" i="33"/>
  <c r="I87" i="31"/>
  <c r="AC87" i="31"/>
  <c r="Q51" i="31"/>
  <c r="G52" i="29"/>
  <c r="AA52" i="29"/>
  <c r="AE139" i="29"/>
  <c r="I115" i="27"/>
  <c r="S116" i="28"/>
  <c r="AC115" i="27"/>
  <c r="K144" i="28"/>
  <c r="AE144" i="28"/>
  <c r="Q107" i="27"/>
  <c r="Q11" i="27" a="1"/>
  <c r="Q108" i="28" a="1"/>
  <c r="S87" i="33" a="1"/>
  <c r="H125" i="33" l="1"/>
  <c r="AB125" i="33"/>
  <c r="S87" i="33"/>
  <c r="G51" i="31"/>
  <c r="AA51" i="31"/>
  <c r="K139" i="29"/>
  <c r="AA107" i="27"/>
  <c r="Q108" i="28"/>
  <c r="G107" i="27"/>
  <c r="AC116" i="28"/>
  <c r="I116" i="28"/>
  <c r="Q11" i="27"/>
  <c r="Q51" i="33" a="1"/>
  <c r="R39" i="27" a="1"/>
  <c r="Q102" i="29" a="1"/>
  <c r="Q11" i="28" a="1"/>
  <c r="I87" i="33" l="1"/>
  <c r="AC87" i="33"/>
  <c r="Q51" i="33"/>
  <c r="Q102" i="29"/>
  <c r="AA11" i="27"/>
  <c r="Q11" i="28"/>
  <c r="G11" i="27"/>
  <c r="AA108" i="28"/>
  <c r="G108" i="28"/>
  <c r="R39" i="27"/>
  <c r="Q49" i="27" a="1"/>
  <c r="R40" i="28" a="1"/>
  <c r="Q8" i="29" a="1"/>
  <c r="Q100" i="31" a="1"/>
  <c r="G51" i="33" l="1"/>
  <c r="AA51" i="33"/>
  <c r="Q100" i="31"/>
  <c r="G102" i="29"/>
  <c r="Q8" i="29"/>
  <c r="AA102" i="29"/>
  <c r="H39" i="27"/>
  <c r="R40" i="28"/>
  <c r="AB39" i="27"/>
  <c r="AA11" i="28"/>
  <c r="G11" i="28"/>
  <c r="Q49" i="27"/>
  <c r="R35" i="29" a="1"/>
  <c r="R23" i="27" a="1"/>
  <c r="Q8" i="31" a="1"/>
  <c r="Q50" i="28" a="1"/>
  <c r="G100" i="31" l="1"/>
  <c r="AA100" i="31"/>
  <c r="Q8" i="31"/>
  <c r="G8" i="29"/>
  <c r="AA8" i="29"/>
  <c r="R35" i="29"/>
  <c r="G49" i="27"/>
  <c r="Q50" i="28"/>
  <c r="AA49" i="27"/>
  <c r="H40" i="28"/>
  <c r="AB40" i="28"/>
  <c r="R23" i="27"/>
  <c r="R35" i="31" a="1"/>
  <c r="Q100" i="33" a="1"/>
  <c r="Q45" i="29" a="1"/>
  <c r="U29" i="27" a="1"/>
  <c r="R23" i="28" a="1"/>
  <c r="Q100" i="33" l="1"/>
  <c r="G8" i="31"/>
  <c r="AA8" i="31"/>
  <c r="R35" i="31"/>
  <c r="AB35" i="29"/>
  <c r="H35" i="29"/>
  <c r="Q45" i="29"/>
  <c r="H23" i="27"/>
  <c r="R23" i="28"/>
  <c r="AB23" i="27"/>
  <c r="AA50" i="28"/>
  <c r="G50" i="28"/>
  <c r="U29" i="27"/>
  <c r="R19" i="29" a="1"/>
  <c r="R16" i="27" a="1"/>
  <c r="Q8" i="33" a="1"/>
  <c r="R34" i="33" a="1"/>
  <c r="U29" i="28" a="1"/>
  <c r="Q45" i="31" a="1"/>
  <c r="R34" i="33" l="1"/>
  <c r="AA100" i="33"/>
  <c r="G100" i="33"/>
  <c r="Q8" i="33"/>
  <c r="H35" i="31"/>
  <c r="AB35" i="31"/>
  <c r="Q45" i="31"/>
  <c r="G45" i="29"/>
  <c r="AA45" i="29"/>
  <c r="R19" i="29"/>
  <c r="AE29" i="27"/>
  <c r="U29" i="28"/>
  <c r="K29" i="27"/>
  <c r="AB23" i="28"/>
  <c r="H23" i="28"/>
  <c r="R16" i="27"/>
  <c r="R35" i="33" a="1"/>
  <c r="U24" i="29" a="1"/>
  <c r="R16" i="28" a="1"/>
  <c r="R19" i="31" a="1"/>
  <c r="R19" i="27" a="1"/>
  <c r="AB34" i="33" l="1"/>
  <c r="H34" i="33"/>
  <c r="AA8" i="33"/>
  <c r="G8" i="33"/>
  <c r="R35" i="33"/>
  <c r="G45" i="31"/>
  <c r="AA45" i="31"/>
  <c r="R19" i="31"/>
  <c r="H19" i="29"/>
  <c r="AB19" i="29"/>
  <c r="U24" i="29"/>
  <c r="AB16" i="27"/>
  <c r="R16" i="28"/>
  <c r="H16" i="27"/>
  <c r="K29" i="28"/>
  <c r="AE29" i="28"/>
  <c r="R19" i="27"/>
  <c r="R12" i="29" a="1"/>
  <c r="R34" i="36" a="1"/>
  <c r="R34" i="36" l="1"/>
  <c r="Q45" i="33" a="1"/>
  <c r="U24" i="31" a="1"/>
  <c r="U18" i="27" a="1"/>
  <c r="R19" i="28" a="1"/>
  <c r="AB34" i="36" l="1"/>
  <c r="H34" i="36"/>
  <c r="H35" i="33"/>
  <c r="AB35" i="33"/>
  <c r="Q45" i="33"/>
  <c r="H19" i="31"/>
  <c r="AB19" i="31"/>
  <c r="U24" i="31"/>
  <c r="AE24" i="29"/>
  <c r="K24" i="29"/>
  <c r="R12" i="29"/>
  <c r="H19" i="27"/>
  <c r="R19" i="28"/>
  <c r="AB19" i="27"/>
  <c r="H16" i="28"/>
  <c r="AB16" i="28"/>
  <c r="U18" i="27"/>
  <c r="U18" i="28" a="1"/>
  <c r="S63" i="27" a="1"/>
  <c r="R12" i="31" a="1"/>
  <c r="R19" i="33" a="1"/>
  <c r="R15" i="29" a="1"/>
  <c r="G45" i="33" l="1"/>
  <c r="AA45" i="33"/>
  <c r="R19" i="33"/>
  <c r="AE24" i="31"/>
  <c r="K24" i="31"/>
  <c r="R12" i="31"/>
  <c r="H12" i="29"/>
  <c r="AB12" i="29"/>
  <c r="R15" i="29"/>
  <c r="AE18" i="27"/>
  <c r="U18" i="28"/>
  <c r="K18" i="27"/>
  <c r="AB19" i="28"/>
  <c r="H19" i="28"/>
  <c r="S63" i="27"/>
  <c r="U24" i="33" a="1"/>
  <c r="AB19" i="33" l="1"/>
  <c r="U45" i="27" a="1"/>
  <c r="S64" i="28" a="1"/>
  <c r="R15" i="31" a="1"/>
  <c r="U14" i="29" a="1"/>
  <c r="H19" i="33" l="1"/>
  <c r="U24" i="33"/>
  <c r="H12" i="31"/>
  <c r="AB12" i="31"/>
  <c r="R15" i="31"/>
  <c r="H15" i="29"/>
  <c r="AB15" i="29"/>
  <c r="U14" i="29"/>
  <c r="AC63" i="27"/>
  <c r="S64" i="28"/>
  <c r="I63" i="27"/>
  <c r="AE18" i="28"/>
  <c r="K18" i="28"/>
  <c r="U45" i="27"/>
  <c r="R12" i="33" a="1"/>
  <c r="S59" i="29" a="1"/>
  <c r="T27" i="27" a="1"/>
  <c r="U14" i="31" a="1"/>
  <c r="U46" i="28" a="1"/>
  <c r="K24" i="33" l="1"/>
  <c r="AE24" i="33"/>
  <c r="R12" i="33"/>
  <c r="AB15" i="31"/>
  <c r="H15" i="31"/>
  <c r="U14" i="31"/>
  <c r="AE14" i="29"/>
  <c r="K14" i="29"/>
  <c r="S59" i="29"/>
  <c r="K45" i="27"/>
  <c r="U46" i="28"/>
  <c r="AE45" i="27"/>
  <c r="I64" i="28"/>
  <c r="AC64" i="28"/>
  <c r="T27" i="27"/>
  <c r="U75" i="27" a="1"/>
  <c r="R15" i="33" a="1"/>
  <c r="T27" i="28" a="1"/>
  <c r="U41" i="29" a="1"/>
  <c r="S58" i="31" a="1"/>
  <c r="AB12" i="33" l="1"/>
  <c r="H12" i="33"/>
  <c r="R15" i="33"/>
  <c r="K14" i="31"/>
  <c r="AE14" i="31"/>
  <c r="S58" i="31"/>
  <c r="I59" i="29"/>
  <c r="AC59" i="29"/>
  <c r="U41" i="29"/>
  <c r="J27" i="27"/>
  <c r="T27" i="28"/>
  <c r="AD27" i="27"/>
  <c r="K46" i="28"/>
  <c r="AE46" i="28"/>
  <c r="U75" i="27"/>
  <c r="Q97" i="27" a="1"/>
  <c r="T23" i="29" a="1"/>
  <c r="U41" i="31" a="1"/>
  <c r="U14" i="33" a="1"/>
  <c r="U75" i="28" a="1"/>
  <c r="AB15" i="33" l="1"/>
  <c r="H15" i="33"/>
  <c r="U14" i="33"/>
  <c r="AC58" i="31"/>
  <c r="I58" i="31"/>
  <c r="U41" i="31"/>
  <c r="AE41" i="29"/>
  <c r="K41" i="29"/>
  <c r="T23" i="29"/>
  <c r="AE75" i="27"/>
  <c r="U75" i="28"/>
  <c r="K75" i="27"/>
  <c r="AD27" i="28"/>
  <c r="J27" i="28"/>
  <c r="Q97" i="27"/>
  <c r="U70" i="29" a="1"/>
  <c r="Q97" i="28" a="1"/>
  <c r="K14" i="33" l="1"/>
  <c r="T23" i="31" a="1"/>
  <c r="S58" i="33" a="1"/>
  <c r="S136" i="27" a="1"/>
  <c r="AE14" i="33" l="1"/>
  <c r="S58" i="33"/>
  <c r="K41" i="31"/>
  <c r="AE41" i="31"/>
  <c r="T23" i="31"/>
  <c r="J23" i="29"/>
  <c r="AD23" i="29"/>
  <c r="U70" i="29"/>
  <c r="AA97" i="27"/>
  <c r="Q97" i="28"/>
  <c r="G97" i="27"/>
  <c r="K75" i="28"/>
  <c r="AE75" i="28"/>
  <c r="S136" i="27"/>
  <c r="S137" i="28" a="1"/>
  <c r="U41" i="33" a="1"/>
  <c r="U69" i="31" a="1"/>
  <c r="Q92" i="29" a="1"/>
  <c r="Q42" i="27" a="1"/>
  <c r="AC58" i="33" l="1"/>
  <c r="I58" i="33"/>
  <c r="U41" i="33"/>
  <c r="AD23" i="31"/>
  <c r="J23" i="31"/>
  <c r="U69" i="31"/>
  <c r="AE70" i="29"/>
  <c r="K70" i="29"/>
  <c r="Q92" i="29"/>
  <c r="AC136" i="27"/>
  <c r="S137" i="28"/>
  <c r="I136" i="27"/>
  <c r="G97" i="28"/>
  <c r="AA97" i="28"/>
  <c r="Q42" i="27"/>
  <c r="Q90" i="31" a="1"/>
  <c r="T23" i="33" a="1"/>
  <c r="Q43" i="28" a="1"/>
  <c r="S131" i="29" a="1"/>
  <c r="S18" i="27" a="1"/>
  <c r="K41" i="33" l="1"/>
  <c r="AE41" i="33"/>
  <c r="T23" i="33"/>
  <c r="AE69" i="31"/>
  <c r="K69" i="31"/>
  <c r="Q90" i="31"/>
  <c r="AA92" i="29"/>
  <c r="G92" i="29"/>
  <c r="S131" i="29"/>
  <c r="AA42" i="27"/>
  <c r="Q43" i="28"/>
  <c r="G42" i="27"/>
  <c r="I137" i="28"/>
  <c r="AC137" i="28"/>
  <c r="S18" i="27"/>
  <c r="U69" i="33" a="1"/>
  <c r="S18" i="28" a="1"/>
  <c r="Q38" i="29" a="1"/>
  <c r="S129" i="31" a="1"/>
  <c r="AD23" i="33" l="1"/>
  <c r="J23" i="33"/>
  <c r="U69" i="33"/>
  <c r="G90" i="31"/>
  <c r="AA90" i="31"/>
  <c r="S129" i="31"/>
  <c r="I131" i="29"/>
  <c r="AC131" i="29"/>
  <c r="Q38" i="29"/>
  <c r="I18" i="27"/>
  <c r="S18" i="28"/>
  <c r="AC18" i="27"/>
  <c r="G43" i="28"/>
  <c r="AA43" i="28"/>
  <c r="Q90" i="33" a="1"/>
  <c r="Q38" i="31" a="1"/>
  <c r="S14" i="29" a="1"/>
  <c r="AE69" i="33" l="1"/>
  <c r="K69" i="33"/>
  <c r="Q90" i="33"/>
  <c r="AC129" i="31"/>
  <c r="I129" i="31"/>
  <c r="Q38" i="31"/>
  <c r="G38" i="29"/>
  <c r="AA38" i="29"/>
  <c r="S14" i="29"/>
  <c r="AC18" i="28"/>
  <c r="I18" i="28"/>
  <c r="S129" i="33" a="1"/>
  <c r="S14" i="31" a="1"/>
  <c r="AA90" i="33" l="1"/>
  <c r="G90" i="33"/>
  <c r="S129" i="33"/>
  <c r="G38" i="31"/>
  <c r="AA38" i="31"/>
  <c r="S14" i="31"/>
  <c r="I14" i="29"/>
  <c r="AC14" i="29"/>
  <c r="AC32" i="27"/>
  <c r="I32" i="27"/>
  <c r="K32" i="27"/>
  <c r="AE32" i="27"/>
  <c r="AB32" i="27"/>
  <c r="H32" i="27"/>
  <c r="AD32" i="27"/>
  <c r="J32" i="27"/>
  <c r="AA32" i="27"/>
  <c r="G32" i="27"/>
  <c r="Q38" i="33" a="1"/>
  <c r="AC129" i="33" l="1"/>
  <c r="I129" i="33"/>
  <c r="Q38" i="33"/>
  <c r="I14" i="31"/>
  <c r="AC14" i="31"/>
  <c r="S14" i="33" a="1"/>
  <c r="AA38" i="33" l="1"/>
  <c r="G38" i="33" l="1"/>
  <c r="S14" i="33"/>
  <c r="I14" i="33" l="1"/>
  <c r="AC14" i="33"/>
  <c r="T106" i="36" l="1" a="1"/>
  <c r="U46" i="36" a="1"/>
  <c r="S49" i="36" a="1"/>
  <c r="R41" i="36" a="1"/>
  <c r="Q30" i="36" a="1"/>
  <c r="S72" i="36" a="1"/>
  <c r="Q117" i="36" a="1"/>
  <c r="T32" i="36" a="1"/>
  <c r="T52" i="36" a="1"/>
  <c r="T22" i="36" a="1"/>
  <c r="Q101" i="36" a="1"/>
  <c r="U78" i="36" a="1"/>
  <c r="S117" i="36" a="1"/>
  <c r="U100" i="36" a="1"/>
  <c r="U65" i="36" a="1"/>
  <c r="S108" i="36" a="1"/>
  <c r="U113" i="36" a="1"/>
  <c r="R77" i="36" a="1"/>
  <c r="Q59" i="36" a="1"/>
  <c r="R123" i="36" a="1"/>
  <c r="R120" i="36" a="1"/>
  <c r="S65" i="36" a="1"/>
  <c r="T37" i="36" a="1"/>
  <c r="R23" i="36" a="1"/>
  <c r="U77" i="36" a="1"/>
  <c r="Q154" i="36" a="1"/>
  <c r="R7" i="36" a="1"/>
  <c r="T137" i="36" a="1"/>
  <c r="Q122" i="36" a="1"/>
  <c r="S53" i="36" a="1"/>
  <c r="S79" i="36" a="1"/>
  <c r="R43" i="36" a="1"/>
  <c r="S68" i="36" a="1"/>
  <c r="T121" i="36" a="1"/>
  <c r="T130" i="36" a="1"/>
  <c r="S18" i="36" a="1"/>
  <c r="Q85" i="36" a="1"/>
  <c r="T72" i="36" a="1"/>
  <c r="Q141" i="36" a="1"/>
  <c r="R83" i="36" a="1"/>
  <c r="T146" i="36" a="1"/>
  <c r="T85" i="36" a="1"/>
  <c r="T36" i="36" a="1"/>
  <c r="R140" i="36" a="1"/>
  <c r="R53" i="36" a="1"/>
  <c r="R68" i="36" a="1"/>
  <c r="R105" i="36" a="1"/>
  <c r="S15" i="36" a="1"/>
  <c r="R147" i="36" a="1"/>
  <c r="S31" i="36" a="1"/>
  <c r="S46" i="36" a="1"/>
  <c r="R29" i="36" a="1"/>
  <c r="Q131" i="36" a="1"/>
  <c r="U141" i="36" a="1"/>
  <c r="R39" i="36" a="1"/>
  <c r="U74" i="36" a="1"/>
  <c r="U51" i="36" a="1"/>
  <c r="R17" i="36" a="1"/>
  <c r="R59" i="36" a="1"/>
  <c r="T68" i="36" a="1"/>
  <c r="R63" i="36" a="1"/>
  <c r="Q105" i="36" a="1"/>
  <c r="S94" i="36" a="1"/>
  <c r="S32" i="36" a="1"/>
  <c r="T48" i="36" a="1"/>
  <c r="U127" i="36" a="1"/>
  <c r="R12" i="36" a="1"/>
  <c r="R100" i="36" a="1"/>
  <c r="R47" i="36" a="1"/>
  <c r="R138" i="36" a="1"/>
  <c r="S119" i="36" a="1"/>
  <c r="T57" i="36" a="1"/>
  <c r="Q35" i="36" a="1"/>
  <c r="S122" i="36" a="1"/>
  <c r="Q116" i="36" a="1"/>
  <c r="R38" i="36" a="1"/>
  <c r="Q24" i="36" a="1"/>
  <c r="R103" i="36" a="1"/>
  <c r="U103" i="36" a="1"/>
  <c r="U66" i="36" a="1"/>
  <c r="U29" i="36" a="1"/>
  <c r="R51" i="36" a="1"/>
  <c r="T42" i="36" a="1"/>
  <c r="Q32" i="36" a="1"/>
  <c r="R28" i="36" a="1"/>
  <c r="Q127" i="36" a="1"/>
  <c r="Q13" i="36" a="1"/>
  <c r="U48" i="36" a="1"/>
  <c r="U121" i="36" a="1"/>
  <c r="Q29" i="36" a="1"/>
  <c r="R72" i="36" a="1"/>
  <c r="S56" i="36" a="1"/>
  <c r="T104" i="36" a="1"/>
  <c r="T76" i="36" a="1"/>
  <c r="Q46" i="36" a="1"/>
  <c r="Q138" i="36" a="1"/>
  <c r="R22" i="36" a="1"/>
  <c r="S113" i="36" a="1"/>
  <c r="R86" i="36" a="1"/>
  <c r="U146" i="36" a="1"/>
  <c r="T12" i="36" a="1"/>
  <c r="R16" i="36" a="1"/>
  <c r="Q83" i="36" a="1"/>
  <c r="U139" i="36" a="1"/>
  <c r="U73" i="36" a="1"/>
  <c r="R25" i="36" a="1"/>
  <c r="R33" i="36" a="1"/>
  <c r="R69" i="36" a="1"/>
  <c r="U50" i="36" a="1"/>
  <c r="T91" i="36" a="1"/>
  <c r="Q57" i="36" a="1"/>
  <c r="S74" i="36" a="1"/>
  <c r="U10" i="36" a="1"/>
  <c r="S22" i="36" a="1"/>
  <c r="T24" i="36" a="1"/>
  <c r="S139" i="36" a="1"/>
  <c r="T109" i="36" a="1"/>
  <c r="S75" i="36" a="1"/>
  <c r="Q104" i="36" a="1"/>
  <c r="U95" i="36" a="1"/>
  <c r="R40" i="36" a="1"/>
  <c r="T17" i="36" a="1"/>
  <c r="U40" i="36" a="1"/>
  <c r="Q47" i="36" a="1"/>
  <c r="S38" i="36" a="1"/>
  <c r="U133" i="36" a="1"/>
  <c r="U101" i="36" a="1"/>
  <c r="U138" i="36" a="1"/>
  <c r="R15" i="36" a="1"/>
  <c r="S39" i="36" a="1"/>
  <c r="S10" i="36" a="1"/>
  <c r="Q143" i="36" a="1"/>
  <c r="S92" i="36" a="1"/>
  <c r="Q139" i="36" a="1"/>
  <c r="T99" i="36" a="1"/>
  <c r="S36" i="36" a="1"/>
  <c r="U145" i="36" a="1"/>
  <c r="Q70" i="36" a="1"/>
  <c r="T25" i="36" a="1"/>
  <c r="T107" i="36" a="1"/>
  <c r="Q69" i="36" a="1"/>
  <c r="Q174" i="36" a="1"/>
  <c r="Q53" i="36" a="1"/>
  <c r="R10" i="36" a="1"/>
  <c r="U63" i="36" a="1"/>
  <c r="U120" i="36" a="1"/>
  <c r="S85" i="36" a="1"/>
  <c r="T97" i="36" a="1"/>
  <c r="S26" i="36" a="1"/>
  <c r="R139" i="36" a="1"/>
  <c r="R141" i="36" a="1"/>
  <c r="Q26" i="36" a="1"/>
  <c r="T16" i="36" a="1"/>
  <c r="U119" i="36" a="1"/>
  <c r="R122" i="36" a="1"/>
  <c r="Q99" i="36" a="1"/>
  <c r="U89" i="36" a="1"/>
  <c r="Q128" i="36" a="1"/>
  <c r="U131" i="36" a="1"/>
  <c r="S64" i="36" a="1"/>
  <c r="U62" i="36" a="1"/>
  <c r="U21" i="36" a="1"/>
  <c r="Q103" i="36" a="1"/>
  <c r="T117" i="36" a="1"/>
  <c r="T65" i="36" a="1"/>
  <c r="R99" i="36" a="1"/>
  <c r="S69" i="36" a="1"/>
  <c r="R145" i="36" a="1"/>
  <c r="T144" i="36" a="1"/>
  <c r="U67" i="36" a="1"/>
  <c r="T31" i="36" a="1"/>
  <c r="S76" i="36" a="1"/>
  <c r="U114" i="36" a="1"/>
  <c r="U33" i="36" a="1"/>
  <c r="S136" i="36" a="1"/>
  <c r="T114" i="36" a="1"/>
  <c r="S58" i="36" a="1"/>
  <c r="U11" i="36" a="1"/>
  <c r="S116" i="36" a="1"/>
  <c r="R146" i="36" a="1"/>
  <c r="U35" i="36" a="1"/>
  <c r="T126" i="36" a="1"/>
  <c r="T73" i="36" a="1"/>
  <c r="R35" i="36" a="1"/>
  <c r="S67" i="36" a="1"/>
  <c r="T94" i="36" a="1"/>
  <c r="U126" i="36" a="1"/>
  <c r="R87" i="36" a="1"/>
  <c r="R57" i="36" a="1"/>
  <c r="Q121" i="36" a="1"/>
  <c r="U41" i="36" a="1"/>
  <c r="U129" i="36" a="1"/>
  <c r="R71" i="36" a="1"/>
  <c r="S17" i="36" a="1"/>
  <c r="S86" i="36" a="1"/>
  <c r="R144" i="36" a="1"/>
  <c r="S62" i="36" a="1"/>
  <c r="Q31" i="36" a="1"/>
  <c r="U23" i="36" a="1"/>
  <c r="T87" i="36" a="1"/>
  <c r="T139" i="36" a="1"/>
  <c r="U82" i="36" a="1"/>
  <c r="Q45" i="36" a="1"/>
  <c r="R130" i="36" a="1"/>
  <c r="U52" i="36" a="1"/>
  <c r="S82" i="36" a="1"/>
  <c r="S20" i="36" a="1"/>
  <c r="R124" i="36" a="1"/>
  <c r="U75" i="36" a="1"/>
  <c r="U55" i="36" a="1"/>
  <c r="Q125" i="36" a="1"/>
  <c r="Q14" i="36" a="1"/>
  <c r="R82" i="36" a="1"/>
  <c r="R20" i="36" a="1"/>
  <c r="S33" i="36" a="1"/>
  <c r="T75" i="36" a="1"/>
  <c r="S30" i="36" a="1"/>
  <c r="Q63" i="36" a="1"/>
  <c r="U97" i="36" a="1"/>
  <c r="T38" i="36" a="1"/>
  <c r="U115" i="36" a="1"/>
  <c r="S25" i="36" a="1"/>
  <c r="T59" i="36" a="1"/>
  <c r="R60" i="36" a="1"/>
  <c r="T58" i="36" a="1"/>
  <c r="R64" i="36" a="1"/>
  <c r="S128" i="36" a="1"/>
  <c r="Q161" i="36" a="1"/>
  <c r="S8" i="36" a="1"/>
  <c r="Q77" i="36" a="1"/>
  <c r="R131" i="36" a="1"/>
  <c r="S114" i="36" a="1"/>
  <c r="Q16" i="36" a="1"/>
  <c r="Q37" i="36" a="1"/>
  <c r="U110" i="36" a="1"/>
  <c r="S50" i="36" a="1"/>
  <c r="S40" i="36" a="1"/>
  <c r="S143" i="36" a="1"/>
  <c r="S11" i="36" a="1"/>
  <c r="Q89" i="36" a="1"/>
  <c r="Q111" i="36" a="1"/>
  <c r="U109" i="36" a="1"/>
  <c r="Q42" i="36" a="1"/>
  <c r="S125" i="36" a="1"/>
  <c r="U39" i="36" a="1"/>
  <c r="U30" i="36" a="1"/>
  <c r="R11" i="36" a="1"/>
  <c r="R119" i="36" a="1"/>
  <c r="U59" i="36" a="1"/>
  <c r="T120" i="36" a="1"/>
  <c r="T15" i="36" a="1"/>
  <c r="Q73" i="36" a="1"/>
  <c r="S102" i="36" a="1"/>
  <c r="S95" i="36" a="1"/>
  <c r="R132" i="36" a="1"/>
  <c r="U128" i="36" a="1"/>
  <c r="U92" i="36" a="1"/>
  <c r="T40" i="36" a="1"/>
  <c r="S87" i="36" a="1"/>
  <c r="R65" i="36" a="1"/>
  <c r="U26" i="36" a="1"/>
  <c r="U81" i="36" a="1"/>
  <c r="T141" i="36" a="1"/>
  <c r="U117" i="36" a="1"/>
  <c r="T13" i="36" a="1"/>
  <c r="S57" i="36" a="1"/>
  <c r="R91" i="36" a="1"/>
  <c r="R9" i="36" a="1"/>
  <c r="U125" i="36" a="1"/>
  <c r="S83" i="36" a="1"/>
  <c r="Q54" i="36" a="1"/>
  <c r="R125" i="36" a="1"/>
  <c r="Q123" i="36" a="1"/>
  <c r="R31" i="36" a="1"/>
  <c r="S12" i="36" a="1"/>
  <c r="S103" i="36" a="1"/>
  <c r="S138" i="36" a="1"/>
  <c r="Q158" i="36" a="1"/>
  <c r="T93" i="36" a="1"/>
  <c r="Q8" i="36" a="1"/>
  <c r="Q51" i="36" a="1"/>
  <c r="S110" i="36" a="1"/>
  <c r="R19" i="36" a="1"/>
  <c r="R104" i="36" a="1"/>
  <c r="T41" i="36" a="1"/>
  <c r="T129" i="36" a="1"/>
  <c r="U108" i="36" a="1"/>
  <c r="R18" i="36" a="1"/>
  <c r="T116" i="36" a="1"/>
  <c r="T84" i="36" a="1"/>
  <c r="R108" i="36" a="1"/>
  <c r="S127" i="36" a="1"/>
  <c r="S78" i="36" a="1"/>
  <c r="T79" i="36" a="1"/>
  <c r="U53" i="36" a="1"/>
  <c r="U132" i="36" a="1"/>
  <c r="T28" i="36" a="1"/>
  <c r="R143" i="36" a="1"/>
  <c r="Q28" i="36" a="1"/>
  <c r="Q11" i="36" a="1"/>
  <c r="T113" i="36" a="1"/>
  <c r="Q10" i="36" a="1"/>
  <c r="R96" i="36" a="1"/>
  <c r="Q102" i="36" a="1"/>
  <c r="U57" i="36" a="1"/>
  <c r="Q88" i="36" a="1"/>
  <c r="T26" i="36" a="1"/>
  <c r="S140" i="36" a="1"/>
  <c r="Q84" i="36" a="1"/>
  <c r="R74" i="36" a="1"/>
  <c r="T64" i="36" a="1"/>
  <c r="U60" i="36" a="1"/>
  <c r="R88" i="36" a="1"/>
  <c r="Q50" i="36" a="1"/>
  <c r="Q96" i="36" a="1"/>
  <c r="S81" i="36" a="1"/>
  <c r="U96" i="36" a="1"/>
  <c r="R101" i="36" a="1"/>
  <c r="R67" i="36" a="1"/>
  <c r="Q52" i="36" a="1"/>
  <c r="T111" i="36" a="1"/>
  <c r="S77" i="36" a="1"/>
  <c r="U86" i="36" a="1"/>
  <c r="R110" i="36" a="1"/>
  <c r="U18" i="36" a="1"/>
  <c r="U19" i="36" a="1"/>
  <c r="T133" i="36" a="1"/>
  <c r="R50" i="36" a="1"/>
  <c r="R109" i="36" a="1"/>
  <c r="Q38" i="36" a="1"/>
  <c r="U136" i="36" a="1"/>
  <c r="R97" i="36" a="1"/>
  <c r="R66" i="36" a="1"/>
  <c r="Q25" i="36" a="1"/>
  <c r="T70" i="36" a="1"/>
  <c r="S132" i="36" a="1"/>
  <c r="R137" i="36" a="1"/>
  <c r="R133" i="36" a="1"/>
  <c r="T71" i="36" a="1"/>
  <c r="S41" i="36" a="1"/>
  <c r="U104" i="36" a="1"/>
  <c r="Q72" i="36" a="1"/>
  <c r="Q22" i="36" a="1"/>
  <c r="R48" i="36" a="1"/>
  <c r="R126" i="36" a="1"/>
  <c r="T112" i="36" a="1"/>
  <c r="S131" i="36" a="1"/>
  <c r="T53" i="36" a="1"/>
  <c r="R27" i="36" a="1"/>
  <c r="T103" i="36" a="1"/>
  <c r="Q19" i="36" a="1"/>
  <c r="U72" i="36" a="1"/>
  <c r="T39" i="36" a="1"/>
  <c r="T50" i="36" a="1"/>
  <c r="Q178" i="36" a="1"/>
  <c r="R55" i="36" a="1"/>
  <c r="U32" i="36" a="1"/>
  <c r="U7" i="36" a="1"/>
  <c r="S13" i="36" a="1"/>
  <c r="S42" i="36" a="1"/>
  <c r="U88" i="36" a="1"/>
  <c r="Q114" i="36" a="1"/>
  <c r="Q100" i="36" a="1"/>
  <c r="T62" i="36" a="1"/>
  <c r="T108" i="36" a="1"/>
  <c r="R79" i="36" a="1"/>
  <c r="R106" i="36" a="1"/>
  <c r="Q64" i="36" a="1"/>
  <c r="T105" i="36" a="1"/>
  <c r="T33" i="36" a="1"/>
  <c r="R121" i="36" a="1"/>
  <c r="T49" i="36" a="1"/>
  <c r="T110" i="36" a="1"/>
  <c r="S98" i="36" a="1"/>
  <c r="R80" i="36" a="1"/>
  <c r="S133" i="36" a="1"/>
  <c r="S97" i="36" a="1"/>
  <c r="U13" i="36" a="1"/>
  <c r="T9" i="36" a="1"/>
  <c r="U22" i="36" a="1"/>
  <c r="U36" i="36" a="1"/>
  <c r="Q130" i="36" a="1"/>
  <c r="T143" i="36" a="1"/>
  <c r="U134" i="36" a="1"/>
  <c r="Q137" i="36" a="1"/>
  <c r="T19" i="36" a="1"/>
  <c r="R30" i="36" a="1"/>
  <c r="T136" i="36" a="1"/>
  <c r="R112" i="36" a="1"/>
  <c r="Q133" i="36" a="1"/>
  <c r="T35" i="36" a="1"/>
  <c r="Q36" i="36" a="1"/>
  <c r="T86" i="36" a="1"/>
  <c r="Q71" i="36" a="1"/>
  <c r="U14" i="36" a="1"/>
  <c r="Q106" i="36" a="1"/>
  <c r="U93" i="36" a="1"/>
  <c r="T115" i="36" a="1"/>
  <c r="T123" i="36" a="1"/>
  <c r="S21" i="36" a="1"/>
  <c r="U107" i="36" a="1"/>
  <c r="Q9" i="36" a="1"/>
  <c r="S63" i="36" a="1"/>
  <c r="T92" i="36" a="1"/>
  <c r="T46" i="36" a="1"/>
  <c r="S55" i="36" a="1"/>
  <c r="U49" i="36" a="1"/>
  <c r="Q119" i="36" a="1"/>
  <c r="S37" i="36" a="1"/>
  <c r="S147" i="36" a="1"/>
  <c r="U112" i="36" a="1"/>
  <c r="Q17" i="36" a="1"/>
  <c r="R127" i="36" a="1"/>
  <c r="U16" i="36" a="1"/>
  <c r="R93" i="36" a="1"/>
  <c r="R113" i="36" a="1"/>
  <c r="S16" i="36" a="1"/>
  <c r="R24" i="36" a="1"/>
  <c r="S7" i="36" a="1"/>
  <c r="T18" i="36" a="1"/>
  <c r="T67" i="36" a="1"/>
  <c r="T80" i="36" a="1"/>
  <c r="T132" i="36" a="1"/>
  <c r="Q107" i="36" a="1"/>
  <c r="R8" i="36" a="1"/>
  <c r="R94" i="36" a="1"/>
  <c r="Q21" i="36" a="1"/>
  <c r="S28" i="36" a="1"/>
  <c r="U76" i="36" a="1"/>
  <c r="R70" i="36" a="1"/>
  <c r="Q39" i="36" a="1"/>
  <c r="Q44" i="36" a="1"/>
  <c r="U124" i="36" a="1"/>
  <c r="T100" i="36" a="1"/>
  <c r="U25" i="36" a="1"/>
  <c r="S27" i="36" a="1"/>
  <c r="Q180" i="36" a="1"/>
  <c r="Q113" i="36" a="1"/>
  <c r="U99" i="36" a="1"/>
  <c r="R73" i="36" a="1"/>
  <c r="S137" i="36" a="1"/>
  <c r="S48" i="36" a="1"/>
  <c r="T127" i="36" a="1"/>
  <c r="Q109" i="36" a="1"/>
  <c r="T8" i="36" a="1"/>
  <c r="Q97" i="36" a="1"/>
  <c r="S43" i="36" a="1"/>
  <c r="T96" i="36" a="1"/>
  <c r="U15" i="36" a="1"/>
  <c r="T63" i="36" a="1"/>
  <c r="Q80" i="36" a="1"/>
  <c r="U102" i="36" a="1"/>
  <c r="U98" i="36" a="1"/>
  <c r="Q67" i="36" a="1"/>
  <c r="Q91" i="36" a="1"/>
  <c r="U71" i="36" a="1"/>
  <c r="Q15" i="36" a="1"/>
  <c r="R49" i="36" a="1"/>
  <c r="Q159" i="36" a="1"/>
  <c r="R85" i="36" a="1"/>
  <c r="U143" i="36" a="1"/>
  <c r="T45" i="36" a="1"/>
  <c r="R114" i="36" a="1"/>
  <c r="Q76" i="36" a="1"/>
  <c r="S104" i="36" a="1"/>
  <c r="S96" i="36" a="1"/>
  <c r="T21" i="36" a="1"/>
  <c r="Q33" i="36" a="1"/>
  <c r="S146" i="36" a="1"/>
  <c r="U17" i="36" a="1"/>
  <c r="R89" i="36" a="1"/>
  <c r="U38" i="36" a="1"/>
  <c r="Q120" i="36" a="1"/>
  <c r="Q56" i="36" a="1"/>
  <c r="R62" i="36" a="1"/>
  <c r="S115" i="36" a="1"/>
  <c r="T140" i="36" a="1"/>
  <c r="T124" i="36" a="1"/>
  <c r="U12" i="36" a="1"/>
  <c r="Q134" i="36" a="1"/>
  <c r="T88" i="36" a="1"/>
  <c r="S100" i="36" a="1"/>
  <c r="U69" i="36" a="1"/>
  <c r="R56" i="36" a="1"/>
  <c r="R42" i="36" a="1"/>
  <c r="Q140" i="36" a="1"/>
  <c r="U44" i="36" a="1"/>
  <c r="Q144" i="36" a="1"/>
  <c r="T78" i="36" a="1"/>
  <c r="T95" i="36" a="1"/>
  <c r="U68" i="36" a="1"/>
  <c r="T20" i="36" a="1"/>
  <c r="S44" i="36" a="1"/>
  <c r="R78" i="36" a="1"/>
  <c r="R54" i="36" a="1"/>
  <c r="U31" i="36" a="1"/>
  <c r="S14" i="36" a="1"/>
  <c r="S130" i="36" a="1"/>
  <c r="Q169" i="36" a="1"/>
  <c r="Q146" i="36" a="1"/>
  <c r="T83" i="36" a="1"/>
  <c r="Q93" i="36" a="1"/>
  <c r="S89" i="36" a="1"/>
  <c r="U45" i="36" a="1"/>
  <c r="T122" i="36" a="1"/>
  <c r="U8" i="36" a="1"/>
  <c r="R102" i="36" a="1"/>
  <c r="T74" i="36" a="1"/>
  <c r="Q55" i="36" a="1"/>
  <c r="U123" i="36" a="1"/>
  <c r="R26" i="36" a="1"/>
  <c r="T55" i="36" a="1"/>
  <c r="S126" i="36" a="1"/>
  <c r="Q108" i="36" a="1"/>
  <c r="R76" i="36" a="1"/>
  <c r="R81" i="36" a="1"/>
  <c r="S144" i="36" a="1"/>
  <c r="S124" i="36" a="1"/>
  <c r="T102" i="36" a="1"/>
  <c r="T66" i="36" a="1"/>
  <c r="T89" i="36" a="1"/>
  <c r="U43" i="36" a="1"/>
  <c r="U58" i="36" a="1"/>
  <c r="T128" i="36" a="1"/>
  <c r="S73" i="36" a="1"/>
  <c r="U140" i="36" a="1"/>
  <c r="R111" i="36" a="1"/>
  <c r="Q160" i="36" a="1"/>
  <c r="S123" i="36" a="1"/>
  <c r="R46" i="36" a="1"/>
  <c r="S93" i="36" a="1"/>
  <c r="U87" i="36" a="1"/>
  <c r="Q98" i="36" a="1"/>
  <c r="R128" i="36" a="1"/>
  <c r="S141" i="36" a="1"/>
  <c r="Q145" i="36" a="1"/>
  <c r="U56" i="36" a="1"/>
  <c r="U111" i="36" a="1"/>
  <c r="R58" i="36" a="1"/>
  <c r="Q48" i="36" a="1"/>
  <c r="Q40" i="36" a="1"/>
  <c r="T134" i="36" a="1"/>
  <c r="T14" i="36" a="1"/>
  <c r="Q65" i="36" a="1"/>
  <c r="U9" i="36" a="1"/>
  <c r="U84" i="36" a="1"/>
  <c r="Q153" i="36" a="1"/>
  <c r="S112" i="36" a="1"/>
  <c r="R95" i="36" a="1"/>
  <c r="R45" i="36" a="1"/>
  <c r="Q41" i="36" a="1"/>
  <c r="U106" i="36" a="1"/>
  <c r="Q75" i="36" a="1"/>
  <c r="T56" i="36" a="1"/>
  <c r="R44" i="36" a="1"/>
  <c r="S107" i="36" a="1"/>
  <c r="Q79" i="36" a="1"/>
  <c r="S91" i="36" a="1"/>
  <c r="U91" i="36" a="1"/>
  <c r="S29" i="36" a="1"/>
  <c r="Q60" i="36" a="1"/>
  <c r="T51" i="36" a="1"/>
  <c r="R84" i="36" a="1"/>
  <c r="S84" i="36" a="1"/>
  <c r="U28" i="36" a="1"/>
  <c r="S59" i="36" a="1"/>
  <c r="Q68" i="36" a="1"/>
  <c r="R98" i="36" a="1"/>
  <c r="Q87" i="36" a="1"/>
  <c r="S109" i="36" a="1"/>
  <c r="U54" i="36" a="1"/>
  <c r="T47" i="36" a="1"/>
  <c r="T82" i="36" a="1"/>
  <c r="S51" i="36" a="1"/>
  <c r="U42" i="36" a="1"/>
  <c r="U64" i="36" a="1"/>
  <c r="Q81" i="36" a="1"/>
  <c r="R52" i="36" a="1"/>
  <c r="Q82" i="36" a="1"/>
  <c r="R37" i="36" a="1"/>
  <c r="U94" i="36" a="1"/>
  <c r="Q43" i="36" a="1"/>
  <c r="R14" i="36" a="1"/>
  <c r="R136" i="36" a="1"/>
  <c r="U105" i="36" a="1"/>
  <c r="S111" i="36" a="1"/>
  <c r="T44" i="36" a="1"/>
  <c r="Q136" i="36" a="1"/>
  <c r="U47" i="36" a="1"/>
  <c r="U83" i="36" a="1"/>
  <c r="Q74" i="36" a="1"/>
  <c r="Q184" i="36" a="1"/>
  <c r="U27" i="36" a="1"/>
  <c r="S120" i="36" a="1"/>
  <c r="R117" i="36" a="1"/>
  <c r="T60" i="36" a="1"/>
  <c r="S71" i="36" a="1"/>
  <c r="Q23" i="36" a="1"/>
  <c r="S129" i="36" a="1"/>
  <c r="U20" i="36" a="1"/>
  <c r="T27" i="36" a="1"/>
  <c r="Q129" i="36" a="1"/>
  <c r="U147" i="36" a="1"/>
  <c r="U80" i="36" a="1"/>
  <c r="S52" i="36" a="1"/>
  <c r="T30" i="36" a="1"/>
  <c r="R32" i="36" a="1"/>
  <c r="T98" i="36" a="1"/>
  <c r="S145" i="36" a="1"/>
  <c r="S70" i="36" a="1"/>
  <c r="T131" i="36" a="1"/>
  <c r="T10" i="36" a="1"/>
  <c r="R129" i="36" a="1"/>
  <c r="T29" i="36" a="1"/>
  <c r="Q86" i="36" a="1"/>
  <c r="T23" i="36" a="1"/>
  <c r="T54" i="36" a="1"/>
  <c r="S106" i="36" a="1"/>
  <c r="R115" i="36" a="1"/>
  <c r="Q165" i="36" a="1"/>
  <c r="Q12" i="36" a="1"/>
  <c r="Q152" i="36" a="1"/>
  <c r="S101" i="36" a="1"/>
  <c r="U130" i="36" a="1"/>
  <c r="R134" i="36" a="1"/>
  <c r="T81" i="36" a="1"/>
  <c r="Q115" i="36" a="1"/>
  <c r="Q66" i="36" a="1"/>
  <c r="Q62" i="36" a="1"/>
  <c r="Q20" i="36" a="1"/>
  <c r="R92" i="36" a="1"/>
  <c r="U24" i="36" a="1"/>
  <c r="S45" i="36" a="1"/>
  <c r="R36" i="36" a="1"/>
  <c r="S19" i="36" a="1"/>
  <c r="U79" i="36" a="1"/>
  <c r="T147" i="36" a="1"/>
  <c r="T77" i="36" a="1"/>
  <c r="S121" i="36" a="1"/>
  <c r="Q18" i="36" a="1"/>
  <c r="T69" i="36" a="1"/>
  <c r="T145" i="36" a="1"/>
  <c r="Q92" i="36" a="1"/>
  <c r="T43" i="36" a="1"/>
  <c r="R116" i="36" a="1"/>
  <c r="Q147" i="36" a="1"/>
  <c r="R21" i="36" a="1"/>
  <c r="Q155" i="36" a="1"/>
  <c r="T125" i="36" a="1"/>
  <c r="Q132" i="36" a="1"/>
  <c r="Q78" i="36" a="1"/>
  <c r="S66" i="36" a="1"/>
  <c r="Q95" i="36" a="1"/>
  <c r="Q126" i="36" a="1"/>
  <c r="U85" i="36" a="1"/>
  <c r="T7" i="36" a="1"/>
  <c r="U116" i="36" a="1"/>
  <c r="T119" i="36" a="1"/>
  <c r="Q110" i="36" a="1"/>
  <c r="S47" i="36" a="1"/>
  <c r="S80" i="36" a="1"/>
  <c r="S23" i="36" a="1"/>
  <c r="S134" i="36" a="1"/>
  <c r="S99" i="36" a="1"/>
  <c r="S54" i="36" a="1"/>
  <c r="U122" i="36" a="1"/>
  <c r="R75" i="36" a="1"/>
  <c r="T101" i="36" a="1"/>
  <c r="Q58" i="36" a="1"/>
  <c r="S35" i="36" a="1"/>
  <c r="Q7" i="36" a="1"/>
  <c r="T11" i="36" a="1"/>
  <c r="Q49" i="36" a="1"/>
  <c r="S88" i="36" a="1"/>
  <c r="S105" i="36" a="1"/>
  <c r="U137" i="36" a="1"/>
  <c r="R13" i="36" a="1"/>
  <c r="T138" i="36" a="1"/>
  <c r="S60" i="36" a="1"/>
  <c r="S9" i="36" a="1"/>
  <c r="Q112" i="36" a="1"/>
  <c r="Q27" i="36" a="1"/>
  <c r="U37" i="36" a="1"/>
  <c r="S24" i="36" a="1"/>
  <c r="U70" i="36" a="1"/>
  <c r="R107" i="36" a="1"/>
  <c r="Q94" i="36" a="1"/>
  <c r="U144" i="36" a="1"/>
  <c r="Q124" i="36" a="1"/>
  <c r="Q124" i="36" l="1"/>
  <c r="U144" i="36"/>
  <c r="Q94" i="36"/>
  <c r="R107" i="36"/>
  <c r="U70" i="36"/>
  <c r="S24" i="36"/>
  <c r="U37" i="36"/>
  <c r="Q27" i="36"/>
  <c r="Q112" i="36"/>
  <c r="S9" i="36"/>
  <c r="S60" i="36"/>
  <c r="T138" i="36"/>
  <c r="R13" i="36"/>
  <c r="U137" i="36"/>
  <c r="S105" i="36"/>
  <c r="S88" i="36"/>
  <c r="Q49" i="36"/>
  <c r="T11" i="36"/>
  <c r="Q7" i="36"/>
  <c r="S35" i="36"/>
  <c r="Q58" i="36"/>
  <c r="T101" i="36"/>
  <c r="R75" i="36"/>
  <c r="U122" i="36"/>
  <c r="S54" i="36"/>
  <c r="S99" i="36"/>
  <c r="S134" i="36"/>
  <c r="S23" i="36"/>
  <c r="S80" i="36"/>
  <c r="S47" i="36"/>
  <c r="Q110" i="36"/>
  <c r="T119" i="36"/>
  <c r="U116" i="36"/>
  <c r="T7" i="36"/>
  <c r="U85" i="36"/>
  <c r="Q126" i="36"/>
  <c r="Q95" i="36"/>
  <c r="S66" i="36"/>
  <c r="Q78" i="36"/>
  <c r="Q132" i="36"/>
  <c r="T125" i="36"/>
  <c r="Q155" i="36"/>
  <c r="B155" i="36" s="1"/>
  <c r="R21" i="36"/>
  <c r="Q147" i="36"/>
  <c r="R116" i="36"/>
  <c r="T43" i="36"/>
  <c r="Q92" i="36"/>
  <c r="T145" i="36"/>
  <c r="T69" i="36"/>
  <c r="Q18" i="36"/>
  <c r="S121" i="36"/>
  <c r="T77" i="36"/>
  <c r="T147" i="36"/>
  <c r="U79" i="36"/>
  <c r="S19" i="36"/>
  <c r="R36" i="36"/>
  <c r="S45" i="36"/>
  <c r="U24" i="36"/>
  <c r="R92" i="36"/>
  <c r="Q20" i="36"/>
  <c r="Q62" i="36"/>
  <c r="Q66" i="36"/>
  <c r="Q115" i="36"/>
  <c r="T81" i="36"/>
  <c r="R134" i="36"/>
  <c r="U130" i="36"/>
  <c r="S101" i="36"/>
  <c r="Q152" i="36"/>
  <c r="B152" i="36" s="1"/>
  <c r="Q12" i="36"/>
  <c r="Q165" i="36"/>
  <c r="R115" i="36"/>
  <c r="S106" i="36"/>
  <c r="T54" i="36"/>
  <c r="T23" i="36"/>
  <c r="Q86" i="36"/>
  <c r="T29" i="36"/>
  <c r="R129" i="36"/>
  <c r="T10" i="36"/>
  <c r="T131" i="36"/>
  <c r="S70" i="36"/>
  <c r="S145" i="36"/>
  <c r="T98" i="36"/>
  <c r="R32" i="36"/>
  <c r="T30" i="36"/>
  <c r="S52" i="36"/>
  <c r="U80" i="36"/>
  <c r="U147" i="36"/>
  <c r="Q129" i="36"/>
  <c r="T27" i="36"/>
  <c r="U20" i="36"/>
  <c r="S129" i="36"/>
  <c r="Q23" i="36"/>
  <c r="S71" i="36"/>
  <c r="T60" i="36"/>
  <c r="R117" i="36"/>
  <c r="S120" i="36"/>
  <c r="U27" i="36"/>
  <c r="Q184" i="36"/>
  <c r="Q74" i="36"/>
  <c r="U83" i="36"/>
  <c r="U47" i="36"/>
  <c r="Q136" i="36"/>
  <c r="T44" i="36"/>
  <c r="S111" i="36"/>
  <c r="U105" i="36"/>
  <c r="R136" i="36"/>
  <c r="R14" i="36"/>
  <c r="Q43" i="36"/>
  <c r="U94" i="36"/>
  <c r="R37" i="36"/>
  <c r="Q82" i="36"/>
  <c r="R52" i="36"/>
  <c r="Q81" i="36"/>
  <c r="U64" i="36"/>
  <c r="U42" i="36"/>
  <c r="S51" i="36"/>
  <c r="T82" i="36"/>
  <c r="T47" i="36"/>
  <c r="U54" i="36"/>
  <c r="S109" i="36"/>
  <c r="Q87" i="36"/>
  <c r="R98" i="36"/>
  <c r="Q68" i="36"/>
  <c r="S59" i="36"/>
  <c r="U28" i="36"/>
  <c r="S84" i="36"/>
  <c r="R84" i="36"/>
  <c r="T51" i="36"/>
  <c r="Q60" i="36"/>
  <c r="S29" i="36"/>
  <c r="U91" i="36"/>
  <c r="S91" i="36"/>
  <c r="Q79" i="36"/>
  <c r="S107" i="36"/>
  <c r="R44" i="36"/>
  <c r="T56" i="36"/>
  <c r="Q75" i="36"/>
  <c r="U106" i="36"/>
  <c r="Q41" i="36"/>
  <c r="R45" i="36"/>
  <c r="R95" i="36"/>
  <c r="S112" i="36"/>
  <c r="Q153" i="36"/>
  <c r="B153" i="36" s="1"/>
  <c r="U84" i="36"/>
  <c r="U9" i="36"/>
  <c r="Q65" i="36"/>
  <c r="T14" i="36"/>
  <c r="T134" i="36"/>
  <c r="Q40" i="36"/>
  <c r="Q48" i="36"/>
  <c r="R58" i="36"/>
  <c r="U111" i="36"/>
  <c r="U56" i="36"/>
  <c r="Q145" i="36"/>
  <c r="S141" i="36"/>
  <c r="R128" i="36"/>
  <c r="Q98" i="36"/>
  <c r="U87" i="36"/>
  <c r="S93" i="36"/>
  <c r="R46" i="36"/>
  <c r="S123" i="36"/>
  <c r="Q160" i="36"/>
  <c r="R111" i="36"/>
  <c r="U140" i="36"/>
  <c r="S73" i="36"/>
  <c r="T128" i="36"/>
  <c r="U58" i="36"/>
  <c r="U43" i="36"/>
  <c r="T89" i="36"/>
  <c r="T66" i="36"/>
  <c r="T102" i="36"/>
  <c r="S124" i="36"/>
  <c r="S144" i="36"/>
  <c r="R81" i="36"/>
  <c r="R76" i="36"/>
  <c r="Q108" i="36"/>
  <c r="S126" i="36"/>
  <c r="T55" i="36"/>
  <c r="R26" i="36"/>
  <c r="U123" i="36"/>
  <c r="Q55" i="36"/>
  <c r="T74" i="36"/>
  <c r="R102" i="36"/>
  <c r="U8" i="36"/>
  <c r="T122" i="36"/>
  <c r="U45" i="36"/>
  <c r="S89" i="36"/>
  <c r="Q93" i="36"/>
  <c r="T83" i="36"/>
  <c r="Q146" i="36"/>
  <c r="Q169" i="36"/>
  <c r="S130" i="36"/>
  <c r="S14" i="36"/>
  <c r="U31" i="36"/>
  <c r="R54" i="36"/>
  <c r="R78" i="36"/>
  <c r="S44" i="36"/>
  <c r="T20" i="36"/>
  <c r="U68" i="36"/>
  <c r="T95" i="36"/>
  <c r="T78" i="36"/>
  <c r="Q144" i="36"/>
  <c r="U44" i="36"/>
  <c r="Q140" i="36"/>
  <c r="R42" i="36"/>
  <c r="R56" i="36"/>
  <c r="U69" i="36"/>
  <c r="S100" i="36"/>
  <c r="T88" i="36"/>
  <c r="Q134" i="36"/>
  <c r="U12" i="36"/>
  <c r="T124" i="36"/>
  <c r="T140" i="36"/>
  <c r="S115" i="36"/>
  <c r="R62" i="36"/>
  <c r="Q56" i="36"/>
  <c r="Q120" i="36"/>
  <c r="U38" i="36"/>
  <c r="R89" i="36"/>
  <c r="U17" i="36"/>
  <c r="S146" i="36"/>
  <c r="Q33" i="36"/>
  <c r="T21" i="36"/>
  <c r="S96" i="36"/>
  <c r="S104" i="36"/>
  <c r="Q76" i="36"/>
  <c r="R114" i="36"/>
  <c r="T45" i="36"/>
  <c r="U143" i="36"/>
  <c r="R85" i="36"/>
  <c r="Q159" i="36"/>
  <c r="R49" i="36"/>
  <c r="Q15" i="36"/>
  <c r="U71" i="36"/>
  <c r="Q91" i="36"/>
  <c r="Q67" i="36"/>
  <c r="U98" i="36"/>
  <c r="U102" i="36"/>
  <c r="Q80" i="36"/>
  <c r="T63" i="36"/>
  <c r="U15" i="36"/>
  <c r="T96" i="36"/>
  <c r="S43" i="36"/>
  <c r="Q97" i="36"/>
  <c r="T8" i="36"/>
  <c r="Q109" i="36"/>
  <c r="T127" i="36"/>
  <c r="S48" i="36"/>
  <c r="S137" i="36"/>
  <c r="R73" i="36"/>
  <c r="U99" i="36"/>
  <c r="Q113" i="36"/>
  <c r="Q180" i="36"/>
  <c r="S27" i="36"/>
  <c r="U25" i="36"/>
  <c r="T100" i="36"/>
  <c r="U124" i="36"/>
  <c r="Q44" i="36"/>
  <c r="Q39" i="36"/>
  <c r="R70" i="36"/>
  <c r="U76" i="36"/>
  <c r="S28" i="36"/>
  <c r="Q21" i="36"/>
  <c r="R94" i="36"/>
  <c r="R8" i="36"/>
  <c r="Q107" i="36"/>
  <c r="T132" i="36"/>
  <c r="T80" i="36"/>
  <c r="T67" i="36"/>
  <c r="T18" i="36"/>
  <c r="S7" i="36"/>
  <c r="R24" i="36"/>
  <c r="S16" i="36"/>
  <c r="R113" i="36"/>
  <c r="R93" i="36"/>
  <c r="U16" i="36"/>
  <c r="R127" i="36"/>
  <c r="Q17" i="36"/>
  <c r="U112" i="36"/>
  <c r="S147" i="36"/>
  <c r="S37" i="36"/>
  <c r="Q119" i="36"/>
  <c r="U49" i="36"/>
  <c r="S55" i="36"/>
  <c r="T46" i="36"/>
  <c r="T92" i="36"/>
  <c r="S63" i="36"/>
  <c r="Q9" i="36"/>
  <c r="U107" i="36"/>
  <c r="S21" i="36"/>
  <c r="T123" i="36"/>
  <c r="T115" i="36"/>
  <c r="U93" i="36"/>
  <c r="Q106" i="36"/>
  <c r="U14" i="36"/>
  <c r="Q71" i="36"/>
  <c r="T86" i="36"/>
  <c r="Q36" i="36"/>
  <c r="T35" i="36"/>
  <c r="Q133" i="36"/>
  <c r="R112" i="36"/>
  <c r="T136" i="36"/>
  <c r="R30" i="36"/>
  <c r="T19" i="36"/>
  <c r="Q137" i="36"/>
  <c r="U134" i="36"/>
  <c r="T143" i="36"/>
  <c r="Q130" i="36"/>
  <c r="U36" i="36"/>
  <c r="U22" i="36"/>
  <c r="T9" i="36"/>
  <c r="U13" i="36"/>
  <c r="S97" i="36"/>
  <c r="S133" i="36"/>
  <c r="R80" i="36"/>
  <c r="S98" i="36"/>
  <c r="T110" i="36"/>
  <c r="T49" i="36"/>
  <c r="R121" i="36"/>
  <c r="T33" i="36"/>
  <c r="T105" i="36"/>
  <c r="Q64" i="36"/>
  <c r="R106" i="36"/>
  <c r="R79" i="36"/>
  <c r="T108" i="36"/>
  <c r="T62" i="36"/>
  <c r="Q100" i="36"/>
  <c r="Q114" i="36"/>
  <c r="U88" i="36"/>
  <c r="S42" i="36"/>
  <c r="S13" i="36"/>
  <c r="U7" i="36"/>
  <c r="U32" i="36"/>
  <c r="R55" i="36"/>
  <c r="Q178" i="36"/>
  <c r="T50" i="36"/>
  <c r="T39" i="36"/>
  <c r="U72" i="36"/>
  <c r="Q19" i="36"/>
  <c r="T103" i="36"/>
  <c r="R27" i="36"/>
  <c r="T53" i="36"/>
  <c r="S131" i="36"/>
  <c r="T112" i="36"/>
  <c r="R126" i="36"/>
  <c r="R48" i="36"/>
  <c r="Q22" i="36"/>
  <c r="Q72" i="36"/>
  <c r="U104" i="36"/>
  <c r="S41" i="36"/>
  <c r="T71" i="36"/>
  <c r="R133" i="36"/>
  <c r="R137" i="36"/>
  <c r="S132" i="36"/>
  <c r="T70" i="36"/>
  <c r="Q25" i="36"/>
  <c r="R66" i="36"/>
  <c r="R97" i="36"/>
  <c r="U136" i="36"/>
  <c r="Q38" i="36"/>
  <c r="R109" i="36"/>
  <c r="R50" i="36"/>
  <c r="T133" i="36"/>
  <c r="U19" i="36"/>
  <c r="U18" i="36"/>
  <c r="R110" i="36"/>
  <c r="U86" i="36"/>
  <c r="S77" i="36"/>
  <c r="T111" i="36"/>
  <c r="Q52" i="36"/>
  <c r="R67" i="36"/>
  <c r="R101" i="36"/>
  <c r="U96" i="36"/>
  <c r="S81" i="36"/>
  <c r="Q96" i="36"/>
  <c r="Q50" i="36"/>
  <c r="R88" i="36"/>
  <c r="U60" i="36"/>
  <c r="T64" i="36"/>
  <c r="R74" i="36"/>
  <c r="Q84" i="36"/>
  <c r="S140" i="36"/>
  <c r="T26" i="36"/>
  <c r="Q88" i="36"/>
  <c r="U57" i="36"/>
  <c r="Q102" i="36"/>
  <c r="R96" i="36"/>
  <c r="Q10" i="36"/>
  <c r="T113" i="36"/>
  <c r="Q11" i="36"/>
  <c r="Q28" i="36"/>
  <c r="R143" i="36"/>
  <c r="T28" i="36"/>
  <c r="U132" i="36"/>
  <c r="U53" i="36"/>
  <c r="T79" i="36"/>
  <c r="S78" i="36"/>
  <c r="S127" i="36"/>
  <c r="R108" i="36"/>
  <c r="T84" i="36"/>
  <c r="T116" i="36"/>
  <c r="R18" i="36"/>
  <c r="U108" i="36"/>
  <c r="T129" i="36"/>
  <c r="T41" i="36"/>
  <c r="R104" i="36"/>
  <c r="R19" i="36"/>
  <c r="S110" i="36"/>
  <c r="Q51" i="36"/>
  <c r="Q8" i="36"/>
  <c r="T93" i="36"/>
  <c r="Q158" i="36"/>
  <c r="S138" i="36"/>
  <c r="S103" i="36"/>
  <c r="S12" i="36"/>
  <c r="R31" i="36"/>
  <c r="Q123" i="36"/>
  <c r="R125" i="36"/>
  <c r="Q54" i="36"/>
  <c r="S83" i="36"/>
  <c r="U125" i="36"/>
  <c r="R9" i="36"/>
  <c r="R91" i="36"/>
  <c r="S57" i="36"/>
  <c r="T13" i="36"/>
  <c r="U117" i="36"/>
  <c r="T141" i="36"/>
  <c r="U81" i="36"/>
  <c r="U26" i="36"/>
  <c r="R65" i="36"/>
  <c r="S87" i="36"/>
  <c r="T40" i="36"/>
  <c r="U92" i="36"/>
  <c r="U128" i="36"/>
  <c r="R132" i="36"/>
  <c r="S95" i="36"/>
  <c r="S102" i="36"/>
  <c r="Q73" i="36"/>
  <c r="T15" i="36"/>
  <c r="T120" i="36"/>
  <c r="U59" i="36"/>
  <c r="R119" i="36"/>
  <c r="R11" i="36"/>
  <c r="U30" i="36"/>
  <c r="U39" i="36"/>
  <c r="S125" i="36"/>
  <c r="Q42" i="36"/>
  <c r="U109" i="36"/>
  <c r="Q111" i="36"/>
  <c r="Q89" i="36"/>
  <c r="S11" i="36"/>
  <c r="S143" i="36"/>
  <c r="S40" i="36"/>
  <c r="S50" i="36"/>
  <c r="U110" i="36"/>
  <c r="Q37" i="36"/>
  <c r="Q16" i="36"/>
  <c r="S114" i="36"/>
  <c r="R131" i="36"/>
  <c r="Q77" i="36"/>
  <c r="S8" i="36"/>
  <c r="Q161" i="36"/>
  <c r="S128" i="36"/>
  <c r="R64" i="36"/>
  <c r="T58" i="36"/>
  <c r="R60" i="36"/>
  <c r="T59" i="36"/>
  <c r="S25" i="36"/>
  <c r="U115" i="36"/>
  <c r="T38" i="36"/>
  <c r="U97" i="36"/>
  <c r="Q63" i="36"/>
  <c r="S30" i="36"/>
  <c r="T75" i="36"/>
  <c r="S33" i="36"/>
  <c r="R20" i="36"/>
  <c r="R82" i="36"/>
  <c r="Q14" i="36"/>
  <c r="Q125" i="36"/>
  <c r="U55" i="36"/>
  <c r="U75" i="36"/>
  <c r="R124" i="36"/>
  <c r="S20" i="36"/>
  <c r="S82" i="36"/>
  <c r="U52" i="36"/>
  <c r="R130" i="36"/>
  <c r="Q45" i="36"/>
  <c r="U82" i="36"/>
  <c r="T139" i="36"/>
  <c r="T87" i="36"/>
  <c r="U23" i="36"/>
  <c r="Q31" i="36"/>
  <c r="S62" i="36"/>
  <c r="R144" i="36"/>
  <c r="S86" i="36"/>
  <c r="S17" i="36"/>
  <c r="R71" i="36"/>
  <c r="U129" i="36"/>
  <c r="U41" i="36"/>
  <c r="Q121" i="36"/>
  <c r="R57" i="36"/>
  <c r="R87" i="36"/>
  <c r="U126" i="36"/>
  <c r="T94" i="36"/>
  <c r="S67" i="36"/>
  <c r="R35" i="36"/>
  <c r="T73" i="36"/>
  <c r="T126" i="36"/>
  <c r="U35" i="36"/>
  <c r="R146" i="36"/>
  <c r="S116" i="36"/>
  <c r="U11" i="36"/>
  <c r="S58" i="36"/>
  <c r="T114" i="36"/>
  <c r="S136" i="36"/>
  <c r="U33" i="36"/>
  <c r="U114" i="36"/>
  <c r="S76" i="36"/>
  <c r="T31" i="36"/>
  <c r="U67" i="36"/>
  <c r="T144" i="36"/>
  <c r="R145" i="36"/>
  <c r="S69" i="36"/>
  <c r="R99" i="36"/>
  <c r="T65" i="36"/>
  <c r="T117" i="36"/>
  <c r="Q103" i="36"/>
  <c r="U21" i="36"/>
  <c r="U62" i="36"/>
  <c r="S64" i="36"/>
  <c r="U131" i="36"/>
  <c r="Q128" i="36"/>
  <c r="U89" i="36"/>
  <c r="Q99" i="36"/>
  <c r="R122" i="36"/>
  <c r="U119" i="36"/>
  <c r="T16" i="36"/>
  <c r="Q26" i="36"/>
  <c r="R141" i="36"/>
  <c r="R139" i="36"/>
  <c r="S26" i="36"/>
  <c r="T97" i="36"/>
  <c r="S85" i="36"/>
  <c r="U120" i="36"/>
  <c r="U63" i="36"/>
  <c r="R10" i="36"/>
  <c r="Q53" i="36"/>
  <c r="Q174" i="36"/>
  <c r="Q69" i="36"/>
  <c r="T107" i="36"/>
  <c r="T25" i="36"/>
  <c r="Q70" i="36"/>
  <c r="U145" i="36"/>
  <c r="S36" i="36"/>
  <c r="T99" i="36"/>
  <c r="Q139" i="36"/>
  <c r="S92" i="36"/>
  <c r="Q143" i="36"/>
  <c r="S10" i="36"/>
  <c r="S39" i="36"/>
  <c r="R15" i="36"/>
  <c r="U138" i="36"/>
  <c r="U101" i="36"/>
  <c r="U133" i="36"/>
  <c r="S38" i="36"/>
  <c r="Q47" i="36"/>
  <c r="U40" i="36"/>
  <c r="T17" i="36"/>
  <c r="R40" i="36"/>
  <c r="U95" i="36"/>
  <c r="Q104" i="36"/>
  <c r="S75" i="36"/>
  <c r="T109" i="36"/>
  <c r="S139" i="36"/>
  <c r="T24" i="36"/>
  <c r="S22" i="36"/>
  <c r="U10" i="36"/>
  <c r="S74" i="36"/>
  <c r="Q57" i="36"/>
  <c r="T91" i="36"/>
  <c r="U50" i="36"/>
  <c r="R69" i="36"/>
  <c r="R33" i="36"/>
  <c r="R25" i="36"/>
  <c r="U73" i="36"/>
  <c r="U139" i="36"/>
  <c r="Q83" i="36"/>
  <c r="R16" i="36"/>
  <c r="T12" i="36"/>
  <c r="U146" i="36"/>
  <c r="R86" i="36"/>
  <c r="S113" i="36"/>
  <c r="R22" i="36"/>
  <c r="Q138" i="36"/>
  <c r="Q46" i="36"/>
  <c r="T76" i="36"/>
  <c r="T104" i="36"/>
  <c r="S56" i="36"/>
  <c r="R72" i="36"/>
  <c r="Q29" i="36"/>
  <c r="U121" i="36"/>
  <c r="U48" i="36"/>
  <c r="Q13" i="36"/>
  <c r="Q127" i="36"/>
  <c r="R28" i="36"/>
  <c r="Q32" i="36"/>
  <c r="T42" i="36"/>
  <c r="R51" i="36"/>
  <c r="U29" i="36"/>
  <c r="U66" i="36"/>
  <c r="U103" i="36"/>
  <c r="R103" i="36"/>
  <c r="Q24" i="36"/>
  <c r="R38" i="36"/>
  <c r="Q116" i="36"/>
  <c r="S122" i="36"/>
  <c r="Q35" i="36"/>
  <c r="T57" i="36"/>
  <c r="S119" i="36"/>
  <c r="R138" i="36"/>
  <c r="R47" i="36"/>
  <c r="R100" i="36"/>
  <c r="R12" i="36"/>
  <c r="U127" i="36"/>
  <c r="T48" i="36"/>
  <c r="S32" i="36"/>
  <c r="S94" i="36"/>
  <c r="Q105" i="36"/>
  <c r="R63" i="36"/>
  <c r="T68" i="36"/>
  <c r="R59" i="36"/>
  <c r="R17" i="36"/>
  <c r="U51" i="36"/>
  <c r="U74" i="36"/>
  <c r="R39" i="36"/>
  <c r="U141" i="36"/>
  <c r="Q131" i="36"/>
  <c r="R29" i="36"/>
  <c r="S46" i="36"/>
  <c r="S31" i="36"/>
  <c r="R147" i="36"/>
  <c r="S15" i="36"/>
  <c r="R105" i="36"/>
  <c r="R68" i="36"/>
  <c r="R53" i="36"/>
  <c r="R140" i="36"/>
  <c r="T36" i="36"/>
  <c r="T85" i="36"/>
  <c r="T146" i="36"/>
  <c r="R83" i="36"/>
  <c r="Q141" i="36"/>
  <c r="T72" i="36"/>
  <c r="Q85" i="36"/>
  <c r="S18" i="36"/>
  <c r="T130" i="36"/>
  <c r="T121" i="36"/>
  <c r="S68" i="36"/>
  <c r="R43" i="36"/>
  <c r="S79" i="36"/>
  <c r="S53" i="36"/>
  <c r="Q122" i="36"/>
  <c r="T137" i="36"/>
  <c r="R7" i="36"/>
  <c r="Q154" i="36"/>
  <c r="B154" i="36" s="1"/>
  <c r="U77" i="36"/>
  <c r="R23" i="36"/>
  <c r="T37" i="36"/>
  <c r="S65" i="36"/>
  <c r="R120" i="36"/>
  <c r="R123" i="36"/>
  <c r="Q59" i="36"/>
  <c r="R77" i="36"/>
  <c r="U113" i="36"/>
  <c r="S108" i="36"/>
  <c r="U65" i="36"/>
  <c r="U100" i="36"/>
  <c r="S117" i="36"/>
  <c r="U78" i="36"/>
  <c r="Q101" i="36"/>
  <c r="T22" i="36"/>
  <c r="T52" i="36"/>
  <c r="T32" i="36"/>
  <c r="Q117" i="36"/>
  <c r="S72" i="36"/>
  <c r="Q30" i="36"/>
  <c r="R41" i="36"/>
  <c r="S49" i="36"/>
  <c r="U46" i="36"/>
  <c r="T106" i="36"/>
  <c r="AB68" i="36" l="1"/>
  <c r="H68" i="36"/>
  <c r="H16" i="36"/>
  <c r="AB16" i="36"/>
  <c r="G128" i="36"/>
  <c r="AA128" i="36"/>
  <c r="B161" i="36"/>
  <c r="AA161" i="36"/>
  <c r="AA155" i="36" s="1"/>
  <c r="AB143" i="36"/>
  <c r="H143" i="36"/>
  <c r="AA130" i="36"/>
  <c r="G130" i="36"/>
  <c r="AC96" i="36"/>
  <c r="I96" i="36"/>
  <c r="B167" i="36"/>
  <c r="B166" i="36"/>
  <c r="Q166" i="36"/>
  <c r="AA166" i="36" s="1"/>
  <c r="AA165" i="36"/>
  <c r="H105" i="36"/>
  <c r="AB105" i="36"/>
  <c r="G83" i="36"/>
  <c r="AA83" i="36"/>
  <c r="K131" i="36"/>
  <c r="AE131" i="36"/>
  <c r="K126" i="36"/>
  <c r="AE126" i="36"/>
  <c r="AD139" i="36"/>
  <c r="J139" i="36"/>
  <c r="AC8" i="36"/>
  <c r="I8" i="36"/>
  <c r="G42" i="36"/>
  <c r="AA42" i="36"/>
  <c r="AE92" i="36"/>
  <c r="K92" i="36"/>
  <c r="AD41" i="36"/>
  <c r="J41" i="36"/>
  <c r="AB88" i="36"/>
  <c r="H88" i="36"/>
  <c r="K104" i="36"/>
  <c r="AE104" i="36"/>
  <c r="AD105" i="36"/>
  <c r="J105" i="36"/>
  <c r="K112" i="36"/>
  <c r="AE112" i="36"/>
  <c r="AB54" i="36"/>
  <c r="H54" i="36"/>
  <c r="K28" i="36"/>
  <c r="AE28" i="36"/>
  <c r="AB13" i="36"/>
  <c r="H13" i="36"/>
  <c r="I72" i="36"/>
  <c r="AC72" i="36"/>
  <c r="AB123" i="36"/>
  <c r="H123" i="36"/>
  <c r="AD121" i="36"/>
  <c r="J121" i="36"/>
  <c r="I15" i="36"/>
  <c r="AC15" i="36"/>
  <c r="AA105" i="36"/>
  <c r="G105" i="36"/>
  <c r="H38" i="36"/>
  <c r="AB38" i="36"/>
  <c r="AA29" i="36"/>
  <c r="G29" i="36"/>
  <c r="AE139" i="36"/>
  <c r="K139" i="36"/>
  <c r="G143" i="36"/>
  <c r="AA143" i="36"/>
  <c r="AE120" i="36"/>
  <c r="K120" i="36"/>
  <c r="AC64" i="36"/>
  <c r="I64" i="36"/>
  <c r="K33" i="36"/>
  <c r="AE33" i="36"/>
  <c r="AB87" i="36"/>
  <c r="H87" i="36"/>
  <c r="AE82" i="36"/>
  <c r="K82" i="36"/>
  <c r="J75" i="36"/>
  <c r="AD75" i="36"/>
  <c r="AA77" i="36"/>
  <c r="G77" i="36"/>
  <c r="AC125" i="36"/>
  <c r="I125" i="36"/>
  <c r="AD40" i="36"/>
  <c r="J40" i="36"/>
  <c r="AB125" i="36"/>
  <c r="H125" i="36"/>
  <c r="J129" i="36"/>
  <c r="AD129" i="36"/>
  <c r="G11" i="36"/>
  <c r="AA11" i="36"/>
  <c r="AA50" i="36"/>
  <c r="G50" i="36"/>
  <c r="AB50" i="36"/>
  <c r="H50" i="36"/>
  <c r="G72" i="36"/>
  <c r="AA72" i="36"/>
  <c r="AB55" i="36"/>
  <c r="H55" i="36"/>
  <c r="AD33" i="36"/>
  <c r="J33" i="36"/>
  <c r="K134" i="36"/>
  <c r="AE134" i="36"/>
  <c r="J115" i="36"/>
  <c r="AD115" i="36"/>
  <c r="AA17" i="36"/>
  <c r="G17" i="36"/>
  <c r="H73" i="36"/>
  <c r="AB73" i="36"/>
  <c r="AA67" i="36"/>
  <c r="G67" i="36"/>
  <c r="AA33" i="36"/>
  <c r="G33" i="36"/>
  <c r="I100" i="36"/>
  <c r="AC100" i="36"/>
  <c r="K31" i="36"/>
  <c r="AE31" i="36"/>
  <c r="K123" i="36"/>
  <c r="AE123" i="36"/>
  <c r="AD128" i="36"/>
  <c r="J128" i="36"/>
  <c r="AE111" i="36"/>
  <c r="K111" i="36"/>
  <c r="AE106" i="36"/>
  <c r="K106" i="36"/>
  <c r="I59" i="36"/>
  <c r="AC59" i="36"/>
  <c r="H37" i="36"/>
  <c r="AB37" i="36"/>
  <c r="AC120" i="36"/>
  <c r="I120" i="36"/>
  <c r="J98" i="36"/>
  <c r="AD98" i="36"/>
  <c r="K79" i="36"/>
  <c r="AE79" i="36"/>
  <c r="G132" i="36"/>
  <c r="AA132" i="36"/>
  <c r="I99" i="36"/>
  <c r="AC99" i="36"/>
  <c r="J138" i="36"/>
  <c r="AD138" i="36"/>
  <c r="AC122" i="36"/>
  <c r="I122" i="36"/>
  <c r="AB20" i="36"/>
  <c r="H20" i="36"/>
  <c r="J50" i="36"/>
  <c r="AD50" i="36"/>
  <c r="G134" i="36"/>
  <c r="AA134" i="36"/>
  <c r="AC23" i="36"/>
  <c r="I23" i="36"/>
  <c r="G30" i="36"/>
  <c r="AA30" i="36"/>
  <c r="AA116" i="36"/>
  <c r="G116" i="36"/>
  <c r="AE114" i="36"/>
  <c r="K114" i="36"/>
  <c r="I33" i="36"/>
  <c r="AC33" i="36"/>
  <c r="AA54" i="36"/>
  <c r="G54" i="36"/>
  <c r="G28" i="36"/>
  <c r="AA28" i="36"/>
  <c r="J133" i="36"/>
  <c r="AD133" i="36"/>
  <c r="AA178" i="36"/>
  <c r="B178" i="36"/>
  <c r="K93" i="36"/>
  <c r="AE93" i="36"/>
  <c r="AB8" i="36"/>
  <c r="H8" i="36"/>
  <c r="AD21" i="36"/>
  <c r="J21" i="36"/>
  <c r="G55" i="36"/>
  <c r="AA55" i="36"/>
  <c r="AE58" i="36"/>
  <c r="K58" i="36"/>
  <c r="AE56" i="36"/>
  <c r="K56" i="36"/>
  <c r="AA41" i="36"/>
  <c r="G41" i="36"/>
  <c r="AA82" i="36"/>
  <c r="G82" i="36"/>
  <c r="AE27" i="36"/>
  <c r="K27" i="36"/>
  <c r="AB32" i="36"/>
  <c r="H32" i="36"/>
  <c r="G12" i="36"/>
  <c r="AA12" i="36"/>
  <c r="I19" i="36"/>
  <c r="AC19" i="36"/>
  <c r="J125" i="36"/>
  <c r="AD125" i="36"/>
  <c r="I134" i="36"/>
  <c r="AC134" i="36"/>
  <c r="AC75" i="36"/>
  <c r="I75" i="36"/>
  <c r="AB94" i="36"/>
  <c r="H94" i="36"/>
  <c r="G117" i="36"/>
  <c r="AA117" i="36"/>
  <c r="AB120" i="36"/>
  <c r="H120" i="36"/>
  <c r="J130" i="36"/>
  <c r="AD130" i="36"/>
  <c r="H147" i="36"/>
  <c r="AB147" i="36"/>
  <c r="I94" i="36"/>
  <c r="AC94" i="36"/>
  <c r="G24" i="36"/>
  <c r="AA24" i="36"/>
  <c r="H72" i="36"/>
  <c r="AB72" i="36"/>
  <c r="K73" i="36"/>
  <c r="AE73" i="36"/>
  <c r="G104" i="36"/>
  <c r="AA104" i="36"/>
  <c r="AC92" i="36"/>
  <c r="I92" i="36"/>
  <c r="I85" i="36"/>
  <c r="AC85" i="36"/>
  <c r="AE62" i="36"/>
  <c r="K62" i="36"/>
  <c r="I136" i="36"/>
  <c r="AC136" i="36"/>
  <c r="AB57" i="36"/>
  <c r="H57" i="36"/>
  <c r="AA45" i="36"/>
  <c r="G45" i="36"/>
  <c r="I30" i="36"/>
  <c r="AC30" i="36"/>
  <c r="H131" i="36"/>
  <c r="AB131" i="36"/>
  <c r="AE39" i="36"/>
  <c r="K39" i="36"/>
  <c r="AC87" i="36"/>
  <c r="I87" i="36"/>
  <c r="AA123" i="36"/>
  <c r="G123" i="36"/>
  <c r="AE108" i="36"/>
  <c r="K108" i="36"/>
  <c r="J113" i="36"/>
  <c r="AD113" i="36"/>
  <c r="G96" i="36"/>
  <c r="AA96" i="36"/>
  <c r="H109" i="36"/>
  <c r="AB109" i="36"/>
  <c r="G22" i="36"/>
  <c r="AA22" i="36"/>
  <c r="AE32" i="36"/>
  <c r="K32" i="36"/>
  <c r="AB121" i="36"/>
  <c r="H121" i="36"/>
  <c r="G137" i="36"/>
  <c r="AA137" i="36"/>
  <c r="AD123" i="36"/>
  <c r="J123" i="36"/>
  <c r="H127" i="36"/>
  <c r="AB127" i="36"/>
  <c r="G21" i="36"/>
  <c r="AA21" i="36"/>
  <c r="I137" i="36"/>
  <c r="AC137" i="36"/>
  <c r="G91" i="36"/>
  <c r="AA91" i="36"/>
  <c r="I146" i="36"/>
  <c r="AC146" i="36"/>
  <c r="AE69" i="36"/>
  <c r="K69" i="36"/>
  <c r="AC14" i="36"/>
  <c r="I14" i="36"/>
  <c r="AB26" i="36"/>
  <c r="H26" i="36"/>
  <c r="I73" i="36"/>
  <c r="AC73" i="36"/>
  <c r="AB58" i="36"/>
  <c r="H58" i="36"/>
  <c r="G75" i="36"/>
  <c r="AA75" i="36"/>
  <c r="AA68" i="36"/>
  <c r="G68" i="36"/>
  <c r="AE94" i="36"/>
  <c r="K94" i="36"/>
  <c r="H117" i="36"/>
  <c r="AB117" i="36"/>
  <c r="I145" i="36"/>
  <c r="AC145" i="36"/>
  <c r="I101" i="36"/>
  <c r="AC101" i="36"/>
  <c r="J147" i="36"/>
  <c r="AD147" i="36"/>
  <c r="AA78" i="36"/>
  <c r="G78" i="36"/>
  <c r="AC54" i="36"/>
  <c r="I54" i="36"/>
  <c r="AC60" i="36"/>
  <c r="I60" i="36"/>
  <c r="AC84" i="36"/>
  <c r="I84" i="36"/>
  <c r="K63" i="36"/>
  <c r="AE63" i="36"/>
  <c r="J97" i="36"/>
  <c r="AD97" i="36"/>
  <c r="H31" i="36"/>
  <c r="AB31" i="36"/>
  <c r="AA38" i="36"/>
  <c r="G38" i="36"/>
  <c r="K7" i="36"/>
  <c r="AE7" i="36"/>
  <c r="J49" i="36"/>
  <c r="AD49" i="36"/>
  <c r="AD19" i="36"/>
  <c r="J19" i="36"/>
  <c r="K16" i="36"/>
  <c r="AE16" i="36"/>
  <c r="AC28" i="36"/>
  <c r="I28" i="36"/>
  <c r="I48" i="36"/>
  <c r="AC48" i="36"/>
  <c r="AE71" i="36"/>
  <c r="K71" i="36"/>
  <c r="AE17" i="36"/>
  <c r="K17" i="36"/>
  <c r="AB56" i="36"/>
  <c r="H56" i="36"/>
  <c r="AC130" i="36"/>
  <c r="I130" i="36"/>
  <c r="AD55" i="36"/>
  <c r="J55" i="36"/>
  <c r="K140" i="36"/>
  <c r="AE140" i="36"/>
  <c r="G48" i="36"/>
  <c r="AA48" i="36"/>
  <c r="AD56" i="36"/>
  <c r="J56" i="36"/>
  <c r="H98" i="36"/>
  <c r="AB98" i="36"/>
  <c r="J60" i="36"/>
  <c r="AD60" i="36"/>
  <c r="I70" i="36"/>
  <c r="AC70" i="36"/>
  <c r="AE130" i="36"/>
  <c r="K130" i="36"/>
  <c r="J77" i="36"/>
  <c r="AD77" i="36"/>
  <c r="I66" i="36"/>
  <c r="AC66" i="36"/>
  <c r="K122" i="36"/>
  <c r="AE122" i="36"/>
  <c r="I9" i="36"/>
  <c r="AC9" i="36"/>
  <c r="H77" i="36"/>
  <c r="AB77" i="36"/>
  <c r="AE48" i="36"/>
  <c r="K48" i="36"/>
  <c r="I76" i="36"/>
  <c r="AC76" i="36"/>
  <c r="AE60" i="36"/>
  <c r="K60" i="36"/>
  <c r="AE102" i="36"/>
  <c r="K102" i="36"/>
  <c r="K137" i="36"/>
  <c r="AE137" i="36"/>
  <c r="G59" i="36"/>
  <c r="AA59" i="36"/>
  <c r="I10" i="36"/>
  <c r="AC10" i="36"/>
  <c r="K99" i="36"/>
  <c r="AE99" i="36"/>
  <c r="AC65" i="36"/>
  <c r="I65" i="36"/>
  <c r="I18" i="36"/>
  <c r="AC18" i="36"/>
  <c r="AC31" i="36"/>
  <c r="I31" i="36"/>
  <c r="I32" i="36"/>
  <c r="AC32" i="36"/>
  <c r="AB103" i="36"/>
  <c r="H103" i="36"/>
  <c r="I56" i="36"/>
  <c r="AC56" i="36"/>
  <c r="H25" i="36"/>
  <c r="AB25" i="36"/>
  <c r="AE95" i="36"/>
  <c r="K95" i="36"/>
  <c r="AA139" i="36"/>
  <c r="G139" i="36"/>
  <c r="K21" i="36"/>
  <c r="AE21" i="36"/>
  <c r="AD114" i="36"/>
  <c r="J114" i="36"/>
  <c r="AA121" i="36"/>
  <c r="G121" i="36"/>
  <c r="AB130" i="36"/>
  <c r="H130" i="36"/>
  <c r="AA63" i="36"/>
  <c r="G63" i="36"/>
  <c r="I114" i="36"/>
  <c r="AC114" i="36"/>
  <c r="AE30" i="36"/>
  <c r="K30" i="36"/>
  <c r="AB65" i="36"/>
  <c r="H65" i="36"/>
  <c r="AB18" i="36"/>
  <c r="H18" i="36"/>
  <c r="AA10" i="36"/>
  <c r="G10" i="36"/>
  <c r="AC81" i="36"/>
  <c r="I81" i="36"/>
  <c r="H48" i="36"/>
  <c r="AB48" i="36"/>
  <c r="AC21" i="36"/>
  <c r="I21" i="36"/>
  <c r="G43" i="36"/>
  <c r="AA43" i="36"/>
  <c r="AD52" i="36"/>
  <c r="J52" i="36"/>
  <c r="J37" i="36"/>
  <c r="AD37" i="36"/>
  <c r="G85" i="36"/>
  <c r="AA85" i="36"/>
  <c r="AC46" i="36"/>
  <c r="I46" i="36"/>
  <c r="J48" i="36"/>
  <c r="AD48" i="36"/>
  <c r="K103" i="36"/>
  <c r="AE103" i="36"/>
  <c r="J104" i="36"/>
  <c r="AD104" i="36"/>
  <c r="H33" i="36"/>
  <c r="AB33" i="36"/>
  <c r="H40" i="36"/>
  <c r="AB40" i="36"/>
  <c r="AD99" i="36"/>
  <c r="J99" i="36"/>
  <c r="AC26" i="36"/>
  <c r="I26" i="36"/>
  <c r="G103" i="36"/>
  <c r="AA103" i="36"/>
  <c r="AC58" i="36"/>
  <c r="I58" i="36"/>
  <c r="K41" i="36"/>
  <c r="AE41" i="36"/>
  <c r="AE52" i="36"/>
  <c r="K52" i="36"/>
  <c r="K97" i="36"/>
  <c r="AE97" i="36"/>
  <c r="AA16" i="36"/>
  <c r="G16" i="36"/>
  <c r="AB11" i="36"/>
  <c r="H11" i="36"/>
  <c r="AE26" i="36"/>
  <c r="K26" i="36"/>
  <c r="I12" i="36"/>
  <c r="AC12" i="36"/>
  <c r="AD116" i="36"/>
  <c r="J116" i="36"/>
  <c r="H96" i="36"/>
  <c r="AB96" i="36"/>
  <c r="K96" i="36"/>
  <c r="AE96" i="36"/>
  <c r="K136" i="36"/>
  <c r="AE136" i="36"/>
  <c r="AB126" i="36"/>
  <c r="H126" i="36"/>
  <c r="AC13" i="36"/>
  <c r="I13" i="36"/>
  <c r="AD110" i="36"/>
  <c r="J110" i="36"/>
  <c r="H30" i="36"/>
  <c r="AB30" i="36"/>
  <c r="K107" i="36"/>
  <c r="AE107" i="36"/>
  <c r="AB93" i="36"/>
  <c r="H93" i="36"/>
  <c r="AE76" i="36"/>
  <c r="K76" i="36"/>
  <c r="J127" i="36"/>
  <c r="AD127" i="36"/>
  <c r="AA15" i="36"/>
  <c r="G15" i="36"/>
  <c r="H89" i="36"/>
  <c r="AB89" i="36"/>
  <c r="AB42" i="36"/>
  <c r="H42" i="36"/>
  <c r="Q170" i="36"/>
  <c r="B170" i="36"/>
  <c r="B171" i="36"/>
  <c r="I126" i="36"/>
  <c r="AC126" i="36"/>
  <c r="H111" i="36"/>
  <c r="AB111" i="36"/>
  <c r="AA40" i="36"/>
  <c r="G40" i="36"/>
  <c r="H44" i="36"/>
  <c r="AB44" i="36"/>
  <c r="AA87" i="36"/>
  <c r="G87" i="36"/>
  <c r="AB14" i="36"/>
  <c r="H14" i="36"/>
  <c r="AC71" i="36"/>
  <c r="I71" i="36"/>
  <c r="J131" i="36"/>
  <c r="AD131" i="36"/>
  <c r="H134" i="36"/>
  <c r="AB134" i="36"/>
  <c r="I121" i="36"/>
  <c r="AC121" i="36"/>
  <c r="AA95" i="36"/>
  <c r="G95" i="36"/>
  <c r="AB75" i="36"/>
  <c r="H75" i="36"/>
  <c r="AA112" i="36"/>
  <c r="G112" i="36"/>
  <c r="B186" i="36"/>
  <c r="AA184" i="36"/>
  <c r="K81" i="36"/>
  <c r="AE81" i="36"/>
  <c r="J136" i="36"/>
  <c r="AD136" i="36"/>
  <c r="AB70" i="36"/>
  <c r="H70" i="36"/>
  <c r="H49" i="36"/>
  <c r="AB49" i="36"/>
  <c r="AE38" i="36"/>
  <c r="K38" i="36"/>
  <c r="G140" i="36"/>
  <c r="AA140" i="36"/>
  <c r="G146" i="36"/>
  <c r="AA146" i="36"/>
  <c r="G108" i="36"/>
  <c r="AA108" i="36"/>
  <c r="B160" i="36"/>
  <c r="AA160" i="36"/>
  <c r="AA154" i="36" s="1"/>
  <c r="J134" i="36"/>
  <c r="AD134" i="36"/>
  <c r="I107" i="36"/>
  <c r="AC107" i="36"/>
  <c r="AC109" i="36"/>
  <c r="I109" i="36"/>
  <c r="H136" i="36"/>
  <c r="AB136" i="36"/>
  <c r="AA23" i="36"/>
  <c r="G23" i="36"/>
  <c r="J81" i="36"/>
  <c r="AD81" i="36"/>
  <c r="AA126" i="36"/>
  <c r="G126" i="36"/>
  <c r="J101" i="36"/>
  <c r="AD101" i="36"/>
  <c r="AA27" i="36"/>
  <c r="G27" i="36"/>
  <c r="AD68" i="36"/>
  <c r="J68" i="36"/>
  <c r="H10" i="36"/>
  <c r="AB10" i="36"/>
  <c r="J87" i="36"/>
  <c r="AD87" i="36"/>
  <c r="K109" i="36"/>
  <c r="AE109" i="36"/>
  <c r="AB104" i="36"/>
  <c r="H104" i="36"/>
  <c r="K19" i="36"/>
  <c r="AE19" i="36"/>
  <c r="AA64" i="36"/>
  <c r="G64" i="36"/>
  <c r="AA106" i="36"/>
  <c r="G106" i="36"/>
  <c r="G113" i="36"/>
  <c r="AA113" i="36"/>
  <c r="AE43" i="36"/>
  <c r="K43" i="36"/>
  <c r="AD30" i="36"/>
  <c r="J30" i="36"/>
  <c r="AB63" i="36"/>
  <c r="H63" i="36"/>
  <c r="AD88" i="36"/>
  <c r="J88" i="36"/>
  <c r="AD22" i="36"/>
  <c r="J22" i="36"/>
  <c r="J72" i="36"/>
  <c r="AD72" i="36"/>
  <c r="AE127" i="36"/>
  <c r="K127" i="36"/>
  <c r="H69" i="36"/>
  <c r="AB69" i="36"/>
  <c r="I36" i="36"/>
  <c r="AC36" i="36"/>
  <c r="AD117" i="36"/>
  <c r="J117" i="36"/>
  <c r="I82" i="36"/>
  <c r="AC82" i="36"/>
  <c r="AB119" i="36"/>
  <c r="H119" i="36"/>
  <c r="AD84" i="36"/>
  <c r="J84" i="36"/>
  <c r="AB97" i="36"/>
  <c r="H97" i="36"/>
  <c r="AC98" i="36"/>
  <c r="I98" i="36"/>
  <c r="H113" i="36"/>
  <c r="AB113" i="36"/>
  <c r="G18" i="36"/>
  <c r="AA18" i="36"/>
  <c r="AA101" i="36"/>
  <c r="G101" i="36"/>
  <c r="K77" i="36"/>
  <c r="AE77" i="36"/>
  <c r="G141" i="36"/>
  <c r="AA141" i="36"/>
  <c r="AA131" i="36"/>
  <c r="G131" i="36"/>
  <c r="H12" i="36"/>
  <c r="AB12" i="36"/>
  <c r="K29" i="36"/>
  <c r="AE29" i="36"/>
  <c r="AA46" i="36"/>
  <c r="G46" i="36"/>
  <c r="K50" i="36"/>
  <c r="AE50" i="36"/>
  <c r="K40" i="36"/>
  <c r="AE40" i="36"/>
  <c r="AE145" i="36"/>
  <c r="K145" i="36"/>
  <c r="H141" i="36"/>
  <c r="AB141" i="36"/>
  <c r="J65" i="36"/>
  <c r="AD65" i="36"/>
  <c r="I116" i="36"/>
  <c r="AC116" i="36"/>
  <c r="AB71" i="36"/>
  <c r="H71" i="36"/>
  <c r="I20" i="36"/>
  <c r="AC20" i="36"/>
  <c r="AE115" i="36"/>
  <c r="K115" i="36"/>
  <c r="AE110" i="36"/>
  <c r="K110" i="36"/>
  <c r="K59" i="36"/>
  <c r="AE59" i="36"/>
  <c r="AD141" i="36"/>
  <c r="J141" i="36"/>
  <c r="AC138" i="36"/>
  <c r="I138" i="36"/>
  <c r="H108" i="36"/>
  <c r="AB108" i="36"/>
  <c r="K57" i="36"/>
  <c r="AE57" i="36"/>
  <c r="AB67" i="36"/>
  <c r="H67" i="36"/>
  <c r="AB66" i="36"/>
  <c r="H66" i="36"/>
  <c r="I131" i="36"/>
  <c r="AC131" i="36"/>
  <c r="AE88" i="36"/>
  <c r="K88" i="36"/>
  <c r="AB80" i="36"/>
  <c r="H80" i="36"/>
  <c r="AB112" i="36"/>
  <c r="H112" i="36"/>
  <c r="AC63" i="36"/>
  <c r="I63" i="36"/>
  <c r="AC16" i="36"/>
  <c r="I16" i="36"/>
  <c r="G39" i="36"/>
  <c r="AA39" i="36"/>
  <c r="J8" i="36"/>
  <c r="AD8" i="36"/>
  <c r="B159" i="36"/>
  <c r="AA159" i="36"/>
  <c r="AA153" i="36" s="1"/>
  <c r="G120" i="36"/>
  <c r="AA120" i="36"/>
  <c r="K44" i="36"/>
  <c r="AE44" i="36"/>
  <c r="AD83" i="36"/>
  <c r="J83" i="36"/>
  <c r="AB76" i="36"/>
  <c r="H76" i="36"/>
  <c r="AC123" i="36"/>
  <c r="I123" i="36"/>
  <c r="AD14" i="36"/>
  <c r="J14" i="36"/>
  <c r="G79" i="36"/>
  <c r="AA79" i="36"/>
  <c r="AE54" i="36"/>
  <c r="K54" i="36"/>
  <c r="AE105" i="36"/>
  <c r="K105" i="36"/>
  <c r="I129" i="36"/>
  <c r="AC129" i="36"/>
  <c r="H129" i="36"/>
  <c r="AB129" i="36"/>
  <c r="G115" i="36"/>
  <c r="AA115" i="36"/>
  <c r="J69" i="36"/>
  <c r="AD69" i="36"/>
  <c r="AE85" i="36"/>
  <c r="K85" i="36"/>
  <c r="AA58" i="36"/>
  <c r="G58" i="36"/>
  <c r="AE37" i="36"/>
  <c r="K37" i="36"/>
  <c r="AB41" i="36"/>
  <c r="H41" i="36"/>
  <c r="I39" i="36"/>
  <c r="AC39" i="36"/>
  <c r="I83" i="36"/>
  <c r="AC83" i="36"/>
  <c r="AA107" i="36"/>
  <c r="G107" i="36"/>
  <c r="K121" i="36"/>
  <c r="AE121" i="36"/>
  <c r="K98" i="36"/>
  <c r="AE98" i="36"/>
  <c r="AD32" i="36"/>
  <c r="J32" i="36"/>
  <c r="H23" i="36"/>
  <c r="AB23" i="36"/>
  <c r="H29" i="36"/>
  <c r="AB29" i="36"/>
  <c r="AE66" i="36"/>
  <c r="K66" i="36"/>
  <c r="J76" i="36"/>
  <c r="AD76" i="36"/>
  <c r="J17" i="36"/>
  <c r="AD17" i="36"/>
  <c r="H139" i="36"/>
  <c r="AB139" i="36"/>
  <c r="AE11" i="36"/>
  <c r="K11" i="36"/>
  <c r="K129" i="36"/>
  <c r="AE129" i="36"/>
  <c r="J38" i="36"/>
  <c r="AD38" i="36"/>
  <c r="AA37" i="36"/>
  <c r="G37" i="36"/>
  <c r="I103" i="36"/>
  <c r="AC103" i="36"/>
  <c r="AA102" i="36"/>
  <c r="G102" i="36"/>
  <c r="AB101" i="36"/>
  <c r="H101" i="36"/>
  <c r="AD112" i="36"/>
  <c r="J112" i="36"/>
  <c r="I42" i="36"/>
  <c r="AC42" i="36"/>
  <c r="G9" i="36"/>
  <c r="AA9" i="36"/>
  <c r="AA109" i="36"/>
  <c r="G109" i="36"/>
  <c r="J10" i="36"/>
  <c r="AD10" i="36"/>
  <c r="K78" i="36"/>
  <c r="AE78" i="36"/>
  <c r="H83" i="36"/>
  <c r="AB83" i="36"/>
  <c r="AE141" i="36"/>
  <c r="K141" i="36"/>
  <c r="AB100" i="36"/>
  <c r="H100" i="36"/>
  <c r="AB51" i="36"/>
  <c r="H51" i="36"/>
  <c r="G138" i="36"/>
  <c r="AA138" i="36"/>
  <c r="AD91" i="36"/>
  <c r="J91" i="36"/>
  <c r="AA47" i="36"/>
  <c r="G47" i="36"/>
  <c r="G70" i="36"/>
  <c r="AA70" i="36"/>
  <c r="AA26" i="36"/>
  <c r="G26" i="36"/>
  <c r="H99" i="36"/>
  <c r="AB99" i="36"/>
  <c r="H146" i="36"/>
  <c r="AB146" i="36"/>
  <c r="I17" i="36"/>
  <c r="AC17" i="36"/>
  <c r="H124" i="36"/>
  <c r="AB124" i="36"/>
  <c r="AC25" i="36"/>
  <c r="I25" i="36"/>
  <c r="AC50" i="36"/>
  <c r="I50" i="36"/>
  <c r="J120" i="36"/>
  <c r="AD120" i="36"/>
  <c r="AE117" i="36"/>
  <c r="K117" i="36"/>
  <c r="AA158" i="36"/>
  <c r="AA152" i="36" s="1"/>
  <c r="B158" i="36"/>
  <c r="AC127" i="36"/>
  <c r="I127" i="36"/>
  <c r="AA88" i="36"/>
  <c r="G88" i="36"/>
  <c r="AA52" i="36"/>
  <c r="G52" i="36"/>
  <c r="G25" i="36"/>
  <c r="AA25" i="36"/>
  <c r="AD53" i="36"/>
  <c r="J53" i="36"/>
  <c r="G114" i="36"/>
  <c r="AA114" i="36"/>
  <c r="I133" i="36"/>
  <c r="AC133" i="36"/>
  <c r="AA133" i="36"/>
  <c r="G133" i="36"/>
  <c r="J92" i="36"/>
  <c r="AD92" i="36"/>
  <c r="H24" i="36"/>
  <c r="AB24" i="36"/>
  <c r="G44" i="36"/>
  <c r="AA44" i="36"/>
  <c r="AA97" i="36"/>
  <c r="G97" i="36"/>
  <c r="H85" i="36"/>
  <c r="AB85" i="36"/>
  <c r="AA56" i="36"/>
  <c r="G56" i="36"/>
  <c r="G144" i="36"/>
  <c r="AA144" i="36"/>
  <c r="G93" i="36"/>
  <c r="AA93" i="36"/>
  <c r="H81" i="36"/>
  <c r="AB81" i="36"/>
  <c r="AB46" i="36"/>
  <c r="H46" i="36"/>
  <c r="G65" i="36"/>
  <c r="AA65" i="36"/>
  <c r="I91" i="36"/>
  <c r="AC91" i="36"/>
  <c r="J47" i="36"/>
  <c r="AD47" i="36"/>
  <c r="I111" i="36"/>
  <c r="AC111" i="36"/>
  <c r="K20" i="36"/>
  <c r="AE20" i="36"/>
  <c r="J29" i="36"/>
  <c r="AD29" i="36"/>
  <c r="AA66" i="36"/>
  <c r="G66" i="36"/>
  <c r="J145" i="36"/>
  <c r="AD145" i="36"/>
  <c r="J7" i="36"/>
  <c r="AD7" i="36"/>
  <c r="I35" i="36"/>
  <c r="AC35" i="36"/>
  <c r="I24" i="36"/>
  <c r="AC24" i="36"/>
  <c r="H52" i="36"/>
  <c r="AB52" i="36"/>
  <c r="H47" i="36"/>
  <c r="AB47" i="36"/>
  <c r="AD13" i="36"/>
  <c r="J13" i="36"/>
  <c r="AC97" i="36"/>
  <c r="I97" i="36"/>
  <c r="I7" i="36"/>
  <c r="AC7" i="36"/>
  <c r="AC43" i="36"/>
  <c r="I43" i="36"/>
  <c r="AE143" i="36"/>
  <c r="K143" i="36"/>
  <c r="AB62" i="36"/>
  <c r="H62" i="36"/>
  <c r="AD78" i="36"/>
  <c r="J78" i="36"/>
  <c r="AC89" i="36"/>
  <c r="I89" i="36"/>
  <c r="I144" i="36"/>
  <c r="AC144" i="36"/>
  <c r="AC93" i="36"/>
  <c r="I93" i="36"/>
  <c r="K9" i="36"/>
  <c r="AE9" i="36"/>
  <c r="K91" i="36"/>
  <c r="AE91" i="36"/>
  <c r="J82" i="36"/>
  <c r="AD82" i="36"/>
  <c r="AD44" i="36"/>
  <c r="J44" i="36"/>
  <c r="J27" i="36"/>
  <c r="AD27" i="36"/>
  <c r="G86" i="36"/>
  <c r="AA86" i="36"/>
  <c r="AA62" i="36"/>
  <c r="G62" i="36"/>
  <c r="AA92" i="36"/>
  <c r="G92" i="36"/>
  <c r="AA7" i="36"/>
  <c r="G7" i="36"/>
  <c r="AE70" i="36"/>
  <c r="K70" i="36"/>
  <c r="H43" i="36"/>
  <c r="AB43" i="36"/>
  <c r="AC139" i="36"/>
  <c r="I139" i="36"/>
  <c r="J94" i="36"/>
  <c r="AD94" i="36"/>
  <c r="K128" i="36"/>
  <c r="AE128" i="36"/>
  <c r="AC41" i="36"/>
  <c r="I41" i="36"/>
  <c r="I147" i="36"/>
  <c r="AC147" i="36"/>
  <c r="AB78" i="36"/>
  <c r="H78" i="36"/>
  <c r="AB36" i="36"/>
  <c r="H36" i="36"/>
  <c r="AC68" i="36"/>
  <c r="I68" i="36"/>
  <c r="AD109" i="36"/>
  <c r="J109" i="36"/>
  <c r="AD143" i="36"/>
  <c r="J143" i="36"/>
  <c r="I117" i="36"/>
  <c r="AC117" i="36"/>
  <c r="AB7" i="36"/>
  <c r="H7" i="36"/>
  <c r="J146" i="36"/>
  <c r="AD146" i="36"/>
  <c r="AB39" i="36"/>
  <c r="H39" i="36"/>
  <c r="AD42" i="36"/>
  <c r="J42" i="36"/>
  <c r="H22" i="36"/>
  <c r="AB22" i="36"/>
  <c r="G57" i="36"/>
  <c r="AA57" i="36"/>
  <c r="I38" i="36"/>
  <c r="AC38" i="36"/>
  <c r="AD25" i="36"/>
  <c r="J25" i="36"/>
  <c r="J16" i="36"/>
  <c r="AD16" i="36"/>
  <c r="AC69" i="36"/>
  <c r="I69" i="36"/>
  <c r="K35" i="36"/>
  <c r="AE35" i="36"/>
  <c r="I86" i="36"/>
  <c r="AC86" i="36"/>
  <c r="AE75" i="36"/>
  <c r="K75" i="36"/>
  <c r="AD59" i="36"/>
  <c r="J59" i="36"/>
  <c r="AC40" i="36"/>
  <c r="I40" i="36"/>
  <c r="AD15" i="36"/>
  <c r="J15" i="36"/>
  <c r="AD93" i="36"/>
  <c r="J93" i="36"/>
  <c r="AC78" i="36"/>
  <c r="I78" i="36"/>
  <c r="AD26" i="36"/>
  <c r="J26" i="36"/>
  <c r="AD111" i="36"/>
  <c r="J111" i="36"/>
  <c r="AD70" i="36"/>
  <c r="J70" i="36"/>
  <c r="H27" i="36"/>
  <c r="AB27" i="36"/>
  <c r="AA100" i="36"/>
  <c r="G100" i="36"/>
  <c r="AD35" i="36"/>
  <c r="J35" i="36"/>
  <c r="J46" i="36"/>
  <c r="AD46" i="36"/>
  <c r="AE124" i="36"/>
  <c r="K124" i="36"/>
  <c r="K116" i="36"/>
  <c r="AE116" i="36"/>
  <c r="K100" i="36"/>
  <c r="AE100" i="36"/>
  <c r="AD137" i="36"/>
  <c r="J137" i="36"/>
  <c r="J85" i="36"/>
  <c r="AD85" i="36"/>
  <c r="AE74" i="36"/>
  <c r="K74" i="36"/>
  <c r="H138" i="36"/>
  <c r="AB138" i="36"/>
  <c r="AA32" i="36"/>
  <c r="G32" i="36"/>
  <c r="I113" i="36"/>
  <c r="AC113" i="36"/>
  <c r="I74" i="36"/>
  <c r="AC74" i="36"/>
  <c r="K133" i="36"/>
  <c r="AE133" i="36"/>
  <c r="AD107" i="36"/>
  <c r="J107" i="36"/>
  <c r="AE119" i="36"/>
  <c r="K119" i="36"/>
  <c r="AB145" i="36"/>
  <c r="H145" i="36"/>
  <c r="J126" i="36"/>
  <c r="AD126" i="36"/>
  <c r="AB144" i="36"/>
  <c r="H144" i="36"/>
  <c r="AE55" i="36"/>
  <c r="K55" i="36"/>
  <c r="H60" i="36"/>
  <c r="AB60" i="36"/>
  <c r="AC143" i="36"/>
  <c r="I143" i="36"/>
  <c r="G73" i="36"/>
  <c r="AA73" i="36"/>
  <c r="AC57" i="36"/>
  <c r="I57" i="36"/>
  <c r="G8" i="36"/>
  <c r="AA8" i="36"/>
  <c r="AD79" i="36"/>
  <c r="J79" i="36"/>
  <c r="AC140" i="36"/>
  <c r="I140" i="36"/>
  <c r="I77" i="36"/>
  <c r="AC77" i="36"/>
  <c r="AC132" i="36"/>
  <c r="I132" i="36"/>
  <c r="J103" i="36"/>
  <c r="AD103" i="36"/>
  <c r="AD62" i="36"/>
  <c r="J62" i="36"/>
  <c r="K13" i="36"/>
  <c r="AE13" i="36"/>
  <c r="AA36" i="36"/>
  <c r="G36" i="36"/>
  <c r="AC55" i="36"/>
  <c r="I55" i="36"/>
  <c r="AD18" i="36"/>
  <c r="J18" i="36"/>
  <c r="J100" i="36"/>
  <c r="AD100" i="36"/>
  <c r="J96" i="36"/>
  <c r="AD96" i="36"/>
  <c r="AD45" i="36"/>
  <c r="J45" i="36"/>
  <c r="AC115" i="36"/>
  <c r="I115" i="36"/>
  <c r="AD95" i="36"/>
  <c r="J95" i="36"/>
  <c r="K45" i="36"/>
  <c r="AE45" i="36"/>
  <c r="AC124" i="36"/>
  <c r="I124" i="36"/>
  <c r="K87" i="36"/>
  <c r="AE87" i="36"/>
  <c r="AE84" i="36"/>
  <c r="K84" i="36"/>
  <c r="AC29" i="36"/>
  <c r="I29" i="36"/>
  <c r="AC51" i="36"/>
  <c r="I51" i="36"/>
  <c r="G136" i="36"/>
  <c r="AA136" i="36"/>
  <c r="G129" i="36"/>
  <c r="AA129" i="36"/>
  <c r="J23" i="36"/>
  <c r="AD23" i="36"/>
  <c r="AA20" i="36"/>
  <c r="G20" i="36"/>
  <c r="AD43" i="36"/>
  <c r="J43" i="36"/>
  <c r="AD119" i="36"/>
  <c r="J119" i="36"/>
  <c r="AD11" i="36"/>
  <c r="J11" i="36"/>
  <c r="H107" i="36"/>
  <c r="AB107" i="36"/>
  <c r="AA145" i="36"/>
  <c r="G145" i="36"/>
  <c r="AE65" i="36"/>
  <c r="K65" i="36"/>
  <c r="K51" i="36"/>
  <c r="AE51" i="36"/>
  <c r="AB28" i="36"/>
  <c r="H28" i="36"/>
  <c r="K10" i="36"/>
  <c r="AE10" i="36"/>
  <c r="K101" i="36"/>
  <c r="AE101" i="36"/>
  <c r="G69" i="36"/>
  <c r="AA69" i="36"/>
  <c r="H122" i="36"/>
  <c r="AB122" i="36"/>
  <c r="AD144" i="36"/>
  <c r="J144" i="36"/>
  <c r="AD73" i="36"/>
  <c r="J73" i="36"/>
  <c r="AC62" i="36"/>
  <c r="I62" i="36"/>
  <c r="AA125" i="36"/>
  <c r="G125" i="36"/>
  <c r="J58" i="36"/>
  <c r="AD58" i="36"/>
  <c r="I11" i="36"/>
  <c r="AC11" i="36"/>
  <c r="AC102" i="36"/>
  <c r="I102" i="36"/>
  <c r="AB91" i="36"/>
  <c r="H91" i="36"/>
  <c r="AA51" i="36"/>
  <c r="G51" i="36"/>
  <c r="K53" i="36"/>
  <c r="AE53" i="36"/>
  <c r="AA84" i="36"/>
  <c r="G84" i="36"/>
  <c r="AE86" i="36"/>
  <c r="K86" i="36"/>
  <c r="H137" i="36"/>
  <c r="AB137" i="36"/>
  <c r="AA19" i="36"/>
  <c r="G19" i="36"/>
  <c r="AD108" i="36"/>
  <c r="J108" i="36"/>
  <c r="J9" i="36"/>
  <c r="AD9" i="36"/>
  <c r="AD86" i="36"/>
  <c r="J86" i="36"/>
  <c r="AE49" i="36"/>
  <c r="K49" i="36"/>
  <c r="AD67" i="36"/>
  <c r="J67" i="36"/>
  <c r="AE25" i="36"/>
  <c r="K25" i="36"/>
  <c r="AE15" i="36"/>
  <c r="K15" i="36"/>
  <c r="H114" i="36"/>
  <c r="AB114" i="36"/>
  <c r="J140" i="36"/>
  <c r="AD140" i="36"/>
  <c r="K68" i="36"/>
  <c r="AE68" i="36"/>
  <c r="AD122" i="36"/>
  <c r="J122" i="36"/>
  <c r="J102" i="36"/>
  <c r="AD102" i="36"/>
  <c r="AA98" i="36"/>
  <c r="G98" i="36"/>
  <c r="G60" i="36"/>
  <c r="AA60" i="36"/>
  <c r="K42" i="36"/>
  <c r="AE42" i="36"/>
  <c r="K47" i="36"/>
  <c r="AE47" i="36"/>
  <c r="K147" i="36"/>
  <c r="AE147" i="36"/>
  <c r="AD54" i="36"/>
  <c r="J54" i="36"/>
  <c r="AB92" i="36"/>
  <c r="H92" i="36"/>
  <c r="AB116" i="36"/>
  <c r="H116" i="36"/>
  <c r="G110" i="36"/>
  <c r="AA110" i="36"/>
  <c r="AA49" i="36"/>
  <c r="G49" i="36"/>
  <c r="G94" i="36"/>
  <c r="AA94" i="36"/>
  <c r="AB45" i="36"/>
  <c r="H45" i="36"/>
  <c r="AD106" i="36"/>
  <c r="J106" i="36"/>
  <c r="AA122" i="36"/>
  <c r="G122" i="36"/>
  <c r="AC119" i="36"/>
  <c r="I119" i="36"/>
  <c r="K46" i="36"/>
  <c r="AE46" i="36"/>
  <c r="I108" i="36"/>
  <c r="AC108" i="36"/>
  <c r="AB140" i="36"/>
  <c r="H140" i="36"/>
  <c r="AB17" i="36"/>
  <c r="H17" i="36"/>
  <c r="J57" i="36"/>
  <c r="AD57" i="36"/>
  <c r="AA127" i="36"/>
  <c r="G127" i="36"/>
  <c r="I22" i="36"/>
  <c r="AC22" i="36"/>
  <c r="AE138" i="36"/>
  <c r="K138" i="36"/>
  <c r="B174" i="36"/>
  <c r="AA174" i="36"/>
  <c r="G99" i="36"/>
  <c r="AA99" i="36"/>
  <c r="AE67" i="36"/>
  <c r="K67" i="36"/>
  <c r="AB35" i="36"/>
  <c r="H35" i="36"/>
  <c r="G31" i="36"/>
  <c r="AA31" i="36"/>
  <c r="AB64" i="36"/>
  <c r="H64" i="36"/>
  <c r="G89" i="36"/>
  <c r="AA89" i="36"/>
  <c r="AC95" i="36"/>
  <c r="I95" i="36"/>
  <c r="H9" i="36"/>
  <c r="AB9" i="36"/>
  <c r="I110" i="36"/>
  <c r="AC110" i="36"/>
  <c r="K132" i="36"/>
  <c r="AE132" i="36"/>
  <c r="AB74" i="36"/>
  <c r="H74" i="36"/>
  <c r="H110" i="36"/>
  <c r="AB110" i="36"/>
  <c r="H133" i="36"/>
  <c r="AB133" i="36"/>
  <c r="K72" i="36"/>
  <c r="AE72" i="36"/>
  <c r="H79" i="36"/>
  <c r="AB79" i="36"/>
  <c r="AE22" i="36"/>
  <c r="K22" i="36"/>
  <c r="G71" i="36"/>
  <c r="AA71" i="36"/>
  <c r="G119" i="36"/>
  <c r="AA119" i="36"/>
  <c r="AD80" i="36"/>
  <c r="J80" i="36"/>
  <c r="I27" i="36"/>
  <c r="AC27" i="36"/>
  <c r="AD63" i="36"/>
  <c r="J63" i="36"/>
  <c r="AA76" i="36"/>
  <c r="G76" i="36"/>
  <c r="AD124" i="36"/>
  <c r="J124" i="36"/>
  <c r="AD20" i="36"/>
  <c r="J20" i="36"/>
  <c r="AE8" i="36"/>
  <c r="K8" i="36"/>
  <c r="J66" i="36"/>
  <c r="AD66" i="36"/>
  <c r="H128" i="36"/>
  <c r="AB128" i="36"/>
  <c r="AC112" i="36"/>
  <c r="I112" i="36"/>
  <c r="J51" i="36"/>
  <c r="AD51" i="36"/>
  <c r="K64" i="36"/>
  <c r="AE64" i="36"/>
  <c r="K83" i="36"/>
  <c r="AE83" i="36"/>
  <c r="AE80" i="36"/>
  <c r="K80" i="36"/>
  <c r="I106" i="36"/>
  <c r="AC106" i="36"/>
  <c r="AE24" i="36"/>
  <c r="K24" i="36"/>
  <c r="AA147" i="36"/>
  <c r="G147" i="36"/>
  <c r="AC47" i="36"/>
  <c r="I47" i="36"/>
  <c r="AC88" i="36"/>
  <c r="I88" i="36"/>
  <c r="K144" i="36"/>
  <c r="AE144" i="36"/>
  <c r="AD74" i="36"/>
  <c r="J74" i="36"/>
  <c r="J36" i="36"/>
  <c r="AD36" i="36"/>
  <c r="AB86" i="36"/>
  <c r="H86" i="36"/>
  <c r="I53" i="36"/>
  <c r="AC53" i="36"/>
  <c r="K146" i="36"/>
  <c r="AE146" i="36"/>
  <c r="AA14" i="36"/>
  <c r="G14" i="36"/>
  <c r="AC49" i="36"/>
  <c r="I49" i="36"/>
  <c r="K113" i="36"/>
  <c r="AE113" i="36"/>
  <c r="I79" i="36"/>
  <c r="AC79" i="36"/>
  <c r="H53" i="36"/>
  <c r="AB53" i="36"/>
  <c r="H59" i="36"/>
  <c r="AB59" i="36"/>
  <c r="AA35" i="36"/>
  <c r="G35" i="36"/>
  <c r="AA13" i="36"/>
  <c r="G13" i="36"/>
  <c r="J12" i="36"/>
  <c r="AD12" i="36"/>
  <c r="J24" i="36"/>
  <c r="AD24" i="36"/>
  <c r="H15" i="36"/>
  <c r="AB15" i="36"/>
  <c r="AA53" i="36"/>
  <c r="G53" i="36"/>
  <c r="AE89" i="36"/>
  <c r="K89" i="36"/>
  <c r="J31" i="36"/>
  <c r="AD31" i="36"/>
  <c r="I67" i="36"/>
  <c r="AC67" i="36"/>
  <c r="AE23" i="36"/>
  <c r="K23" i="36"/>
  <c r="H82" i="36"/>
  <c r="AB82" i="36"/>
  <c r="AC128" i="36"/>
  <c r="I128" i="36"/>
  <c r="AA111" i="36"/>
  <c r="G111" i="36"/>
  <c r="H132" i="36"/>
  <c r="AB132" i="36"/>
  <c r="K125" i="36"/>
  <c r="AE125" i="36"/>
  <c r="H19" i="36"/>
  <c r="AB19" i="36"/>
  <c r="AD28" i="36"/>
  <c r="J28" i="36"/>
  <c r="AD64" i="36"/>
  <c r="J64" i="36"/>
  <c r="K18" i="36"/>
  <c r="AE18" i="36"/>
  <c r="AD71" i="36"/>
  <c r="J71" i="36"/>
  <c r="AD39" i="36"/>
  <c r="J39" i="36"/>
  <c r="AB106" i="36"/>
  <c r="H106" i="36"/>
  <c r="AE36" i="36"/>
  <c r="K36" i="36"/>
  <c r="K14" i="36"/>
  <c r="AE14" i="36"/>
  <c r="AC37" i="36"/>
  <c r="I37" i="36"/>
  <c r="J132" i="36"/>
  <c r="AD132" i="36"/>
  <c r="B181" i="36"/>
  <c r="Q181" i="36"/>
  <c r="AA181" i="36" s="1"/>
  <c r="AA180" i="36"/>
  <c r="AA80" i="36"/>
  <c r="G80" i="36"/>
  <c r="I104" i="36"/>
  <c r="AC104" i="36"/>
  <c r="K12" i="36"/>
  <c r="AE12" i="36"/>
  <c r="I44" i="36"/>
  <c r="AC44" i="36"/>
  <c r="H102" i="36"/>
  <c r="AB102" i="36"/>
  <c r="J89" i="36"/>
  <c r="AD89" i="36"/>
  <c r="I141" i="36"/>
  <c r="AC141" i="36"/>
  <c r="AB95" i="36"/>
  <c r="H95" i="36"/>
  <c r="H84" i="36"/>
  <c r="AB84" i="36"/>
  <c r="AA81" i="36"/>
  <c r="G81" i="36"/>
  <c r="G74" i="36"/>
  <c r="AA74" i="36"/>
  <c r="AC52" i="36"/>
  <c r="I52" i="36"/>
  <c r="H115" i="36"/>
  <c r="AB115" i="36"/>
  <c r="I45" i="36"/>
  <c r="AC45" i="36"/>
  <c r="AB21" i="36"/>
  <c r="H21" i="36"/>
  <c r="AC80" i="36"/>
  <c r="I80" i="36"/>
  <c r="I105" i="36"/>
  <c r="AC105" i="36"/>
  <c r="G124" i="36"/>
  <c r="AA12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<sst xmlns="http://schemas.openxmlformats.org/spreadsheetml/2006/main" count="14306" uniqueCount="810">
  <si>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</si>
  <si>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</si>
  <si>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</si>
  <si>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</si>
  <si>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</si>
  <si>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</si>
  <si>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</si>
  <si>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</si>
  <si>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</si>
  <si>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</si>
  <si>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</si>
  <si>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</si>
  <si>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</si>
  <si>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</si>
  <si>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</si>
  <si>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</si>
  <si>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</si>
  <si>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</si>
  <si>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</si>
  <si>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</si>
  <si>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</si>
  <si>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</si>
  <si>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</si>
  <si>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</si>
  <si>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</si>
  <si>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</si>
  <si>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</si>
  <si>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</si>
  <si>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</si>
  <si>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</si>
  <si>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</si>
  <si>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</si>
  <si>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</si>
  <si>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</si>
  <si>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</si>
  <si>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</si>
  <si>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</si>
  <si>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</si>
  <si>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</si>
  <si>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</si>
  <si>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</si>
  <si>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</si>
  <si>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</si>
  <si>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</si>
  <si>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</si>
  <si>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</si>
  <si>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</si>
  <si>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</si>
  <si>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</si>
  <si>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</si>
  <si>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</si>
  <si>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</si>
  <si>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</si>
  <si>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</si>
  <si>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</si>
  <si>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</si>
  <si>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</si>
  <si>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</si>
  <si>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</si>
  <si>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</si>
  <si>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</si>
  <si>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</si>
  <si>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</si>
  <si>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</si>
  <si>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</si>
  <si>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</si>
  <si>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</si>
  <si>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</si>
  <si>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</si>
  <si>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</si>
  <si>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</si>
  <si>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</si>
  <si>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</si>
  <si>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</si>
  <si>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</si>
  <si>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</si>
  <si>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</si>
  <si>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</si>
  <si>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</si>
  <si>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</si>
  <si>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</si>
  <si>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</si>
  <si>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</si>
  <si>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</si>
  <si>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</si>
  <si>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</si>
  <si>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</si>
  <si>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</si>
  <si>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</si>
  <si>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</si>
  <si>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</si>
  <si>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</si>
  <si>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</si>
  <si>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</si>
  <si>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</si>
  <si>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</si>
  <si>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</si>
  <si>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</si>
  <si>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</si>
  <si>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</si>
  <si>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</si>
  <si>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</si>
  <si>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</si>
  <si>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</si>
  <si>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</si>
  <si>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</si>
  <si>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</si>
  <si>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</si>
  <si>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</si>
  <si>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</si>
  <si>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</si>
  <si>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</si>
  <si>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</si>
  <si>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</si>
  <si>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</si>
  <si>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</si>
  <si>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</si>
  <si>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</si>
  <si>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</si>
  <si>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</si>
  <si>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</si>
  <si>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</si>
  <si>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</si>
  <si>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</si>
  <si>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</si>
  <si>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</si>
  <si>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</si>
  <si>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</si>
  <si>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</si>
  <si>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</si>
  <si>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</si>
  <si>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</si>
  <si>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</si>
  <si>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</si>
  <si>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</si>
  <si>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</si>
  <si>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</si>
  <si>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</si>
  <si>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</si>
  <si>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</si>
  <si>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</si>
  <si>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</si>
  <si>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</si>
  <si>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</si>
  <si>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</si>
  <si>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</si>
  <si>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</si>
  <si>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</si>
  <si>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</si>
  <si>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</si>
  <si>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</si>
  <si>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</si>
  <si>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</si>
  <si>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</si>
  <si>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</si>
  <si>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</si>
  <si>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</si>
  <si>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</si>
  <si>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</si>
  <si>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</si>
  <si>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</si>
  <si>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</si>
  <si>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</si>
  <si>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</si>
  <si>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</si>
  <si>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</si>
  <si>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</si>
  <si>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</si>
  <si>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</si>
  <si>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</si>
  <si>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</si>
  <si>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</si>
  <si>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</si>
  <si>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</si>
  <si>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</si>
  <si>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</si>
  <si>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</si>
  <si>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</si>
  <si>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</si>
  <si>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</si>
  <si>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</si>
  <si>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</si>
  <si>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</si>
  <si>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</si>
  <si>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</si>
  <si>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</si>
  <si>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</si>
  <si>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</si>
  <si>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</si>
  <si>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</si>
  <si>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</si>
  <si>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</si>
  <si>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</si>
  <si>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</si>
  <si>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</si>
  <si>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</si>
  <si>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</si>
  <si>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</si>
  <si>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</si>
  <si>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</si>
  <si>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</si>
  <si>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</si>
  <si>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</si>
  <si>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</si>
  <si>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</si>
  <si>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</si>
  <si>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</si>
  <si>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</si>
  <si>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</si>
  <si>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</si>
  <si>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</si>
  <si>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</si>
  <si>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</si>
  <si>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</si>
  <si>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</si>
  <si>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</si>
  <si>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</si>
  <si>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</si>
  <si>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</si>
  <si>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</si>
  <si>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</si>
  <si>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</si>
  <si>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</si>
  <si>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</si>
  <si>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</si>
  <si>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</si>
  <si>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</si>
  <si>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</si>
  <si>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</si>
  <si>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</si>
  <si>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</si>
  <si>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</si>
  <si>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</si>
  <si>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</si>
  <si>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</si>
  <si>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</si>
  <si>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</si>
  <si>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</si>
  <si>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</si>
  <si>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</si>
  <si>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</si>
  <si>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</si>
  <si>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</si>
  <si>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</si>
  <si>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</si>
  <si>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</si>
  <si>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</si>
  <si>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</si>
  <si>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</si>
  <si>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</si>
  <si>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</si>
  <si>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</si>
  <si>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</si>
  <si>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</si>
  <si>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</si>
  <si>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</si>
  <si>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</si>
  <si>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</si>
  <si>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</si>
  <si>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</si>
  <si>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</si>
  <si>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</si>
  <si>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</si>
  <si>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</si>
  <si>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</si>
  <si>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</si>
  <si>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</si>
  <si>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</si>
  <si>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</si>
  <si>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</si>
  <si>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</si>
  <si>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</si>
  <si>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</si>
  <si>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</si>
  <si>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</si>
  <si>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</si>
  <si>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</si>
  <si>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</si>
  <si>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</si>
  <si>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</si>
  <si>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</si>
  <si>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</si>
  <si>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</si>
  <si>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</si>
  <si>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</si>
  <si>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</si>
  <si>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</si>
  <si>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</si>
  <si>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</si>
  <si>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</si>
  <si>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</si>
  <si>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</si>
  <si>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</si>
  <si>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</si>
  <si>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</si>
  <si>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</si>
  <si>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</si>
  <si>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</si>
  <si>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</si>
  <si>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</si>
  <si>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</si>
  <si>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</si>
  <si>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</si>
  <si>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</si>
  <si>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</si>
  <si>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</si>
  <si>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</si>
  <si>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</si>
  <si>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</si>
  <si>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</si>
  <si>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</si>
  <si>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</si>
  <si>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</si>
  <si>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</si>
  <si>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</si>
  <si>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</si>
  <si>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</si>
  <si>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</si>
  <si>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</si>
  <si>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</si>
  <si>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</si>
  <si>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</si>
  <si>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</si>
  <si>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</si>
  <si>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</si>
  <si>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</si>
  <si>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</si>
  <si>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</si>
  <si>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</si>
  <si>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</si>
  <si>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</si>
  <si>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</si>
  <si>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</si>
  <si>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</si>
  <si>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</si>
  <si>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</si>
  <si>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</si>
  <si>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</si>
  <si>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</si>
  <si>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</si>
  <si>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</si>
  <si>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</si>
  <si>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</si>
  <si>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</si>
  <si>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</si>
  <si>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</si>
  <si>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</si>
  <si>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</si>
  <si>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</si>
  <si>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</si>
  <si>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</si>
  <si>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</si>
  <si>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</si>
  <si>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</si>
  <si>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</si>
  <si>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</si>
  <si>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</si>
  <si>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</si>
  <si>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</si>
  <si>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</si>
  <si>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</si>
  <si>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</si>
  <si>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</si>
  <si>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</si>
  <si>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</si>
  <si>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</si>
  <si>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</si>
  <si>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</si>
  <si>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</si>
  <si>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</si>
  <si>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</si>
  <si>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</si>
  <si>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</si>
  <si>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</si>
  <si>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</si>
  <si>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</si>
  <si>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</si>
  <si>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</si>
  <si>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</si>
  <si>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</si>
  <si>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</si>
  <si>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</si>
  <si>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</si>
  <si>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</si>
  <si>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</si>
  <si>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</si>
  <si>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</si>
  <si>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</si>
  <si>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</si>
  <si>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</si>
  <si>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</si>
  <si>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</si>
  <si>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</si>
  <si>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</si>
  <si>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</si>
  <si>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</si>
  <si>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</si>
  <si>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</si>
  <si>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</si>
  <si>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</si>
  <si>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</si>
  <si>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</si>
  <si>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</si>
  <si>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</si>
  <si>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</si>
  <si>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</si>
  <si>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</si>
  <si>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</si>
  <si>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</si>
  <si>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</si>
  <si>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</si>
  <si>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</si>
  <si>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</si>
  <si>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</si>
  <si>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</si>
  <si>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</si>
  <si>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</si>
  <si>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</si>
  <si>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</si>
  <si>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</si>
  <si>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</si>
  <si>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</si>
  <si>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</si>
  <si>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</si>
  <si>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</si>
  <si>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</si>
  <si>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</si>
  <si>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</si>
  <si>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</si>
  <si>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</si>
  <si>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</si>
  <si>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</si>
  <si>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</si>
  <si>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</si>
  <si>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</si>
  <si>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</si>
  <si>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</si>
  <si>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</si>
  <si>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</si>
  <si>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</si>
  <si>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</si>
  <si>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</si>
  <si>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</si>
  <si>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</si>
  <si>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</si>
  <si>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</si>
  <si>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</si>
  <si>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</si>
  <si>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</si>
  <si>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</si>
  <si>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</si>
  <si>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</si>
  <si>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</si>
  <si>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</si>
  <si>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</si>
  <si>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</si>
  <si>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</si>
  <si>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</si>
  <si>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</si>
  <si>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</si>
  <si>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</si>
  <si>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</si>
  <si>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</si>
  <si>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</si>
  <si>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</si>
  <si>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</si>
  <si>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</si>
  <si>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</si>
  <si>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</si>
  <si>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</si>
  <si>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</si>
  <si>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</si>
  <si>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</si>
  <si>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</si>
  <si>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</si>
  <si>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</si>
  <si>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</si>
  <si>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</si>
  <si>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</si>
  <si>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</si>
  <si>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</si>
  <si>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</si>
  <si>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</si>
  <si>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</si>
  <si>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</si>
  <si>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</si>
  <si>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</si>
  <si>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</si>
  <si>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</si>
  <si>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</si>
  <si>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</si>
  <si>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</si>
  <si>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</si>
  <si>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</si>
  <si>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</si>
  <si>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</si>
  <si>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</si>
  <si>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</si>
  <si>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</si>
  <si>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</si>
  <si>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</si>
  <si>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</si>
  <si>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</si>
  <si>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</si>
  <si>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</si>
  <si>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</si>
  <si>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</si>
  <si>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</si>
  <si>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</si>
  <si>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</si>
  <si>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</si>
  <si>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</si>
  <si>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</si>
  <si>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</si>
  <si>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</si>
  <si>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</si>
  <si>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</si>
  <si>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</si>
  <si>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</si>
  <si>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</si>
  <si>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</si>
  <si>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</si>
  <si>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</si>
  <si>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</si>
  <si>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</si>
  <si>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</si>
  <si>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</si>
  <si>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</si>
  <si>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</si>
  <si>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</si>
  <si>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</si>
  <si>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</si>
  <si>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</si>
  <si>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</si>
  <si>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</si>
  <si>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</si>
  <si>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</si>
  <si>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</si>
  <si>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</si>
  <si>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</si>
  <si>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</si>
  <si>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</si>
  <si>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</si>
  <si>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</si>
  <si>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</si>
  <si>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</si>
  <si>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</si>
  <si>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</si>
  <si>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</si>
  <si>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</si>
  <si>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</si>
  <si>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</si>
  <si>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</si>
  <si>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</si>
  <si>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</si>
  <si>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</si>
  <si>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</si>
  <si>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</si>
  <si>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</si>
  <si>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</si>
  <si>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</si>
  <si>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</si>
  <si>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</si>
  <si>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</si>
  <si>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</si>
  <si>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</si>
  <si>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</si>
  <si>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</si>
  <si>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</si>
  <si>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</si>
  <si>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</si>
  <si>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</si>
  <si>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</si>
  <si>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</si>
  <si>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</si>
  <si>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</si>
  <si>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</si>
  <si>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</si>
  <si>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</si>
  <si>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</si>
  <si>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</si>
  <si>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</si>
  <si>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</si>
  <si>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</si>
  <si>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</si>
  <si>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</si>
  <si>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</si>
  <si>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</si>
  <si>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</si>
  <si>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</si>
  <si>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</si>
  <si>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</si>
  <si>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</si>
  <si>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</si>
  <si>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</si>
  <si>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</si>
  <si>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</si>
  <si>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</si>
  <si>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</si>
  <si>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</si>
  <si>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</si>
  <si>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</si>
  <si>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</si>
  <si>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</si>
  <si>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</si>
  <si>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</si>
  <si>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</si>
  <si>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</si>
  <si>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</si>
  <si>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</si>
  <si>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</si>
  <si>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</si>
  <si>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</si>
  <si>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</si>
  <si>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</si>
  <si>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</si>
  <si>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</si>
  <si>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</si>
  <si>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</si>
  <si>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</si>
  <si>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</si>
  <si>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</si>
  <si>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</si>
  <si>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</si>
  <si>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</si>
  <si>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</si>
  <si>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</si>
  <si>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</si>
  <si>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</si>
  <si>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</si>
  <si>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</si>
  <si>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</si>
  <si>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</si>
  <si>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</si>
  <si>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</si>
  <si>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</si>
  <si>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</si>
  <si>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</si>
  <si>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</si>
  <si>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</si>
  <si>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</si>
  <si>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</si>
  <si>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</si>
  <si>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</si>
  <si>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</si>
  <si>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</si>
  <si>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</si>
  <si>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</si>
  <si>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</si>
  <si>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</si>
  <si>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</si>
  <si>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</si>
  <si>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</si>
  <si>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</si>
  <si>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</si>
  <si>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</si>
  <si>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</si>
  <si>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</si>
  <si>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</si>
  <si>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</si>
  <si>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</si>
  <si>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</si>
  <si>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</si>
  <si>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</si>
  <si>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</si>
  <si>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</si>
  <si>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</si>
  <si>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</si>
  <si>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</si>
  <si>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</si>
  <si>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</si>
  <si>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</si>
  <si>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</si>
  <si>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</si>
  <si>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</si>
  <si>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</si>
  <si>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</si>
  <si>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</si>
  <si>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</si>
  <si>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</si>
  <si>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</si>
  <si>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</si>
  <si>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</si>
  <si>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</si>
  <si>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</si>
  <si>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</si>
  <si>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</si>
  <si>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</si>
  <si>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</si>
  <si>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</si>
  <si>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</si>
  <si>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</si>
  <si>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</si>
  <si>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</si>
  <si>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</si>
  <si>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</si>
  <si>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</si>
  <si>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</si>
  <si>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</si>
  <si>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</si>
  <si>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</si>
  <si>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</si>
  <si>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</si>
  <si>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</si>
  <si>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</si>
  <si>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</si>
  <si>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</si>
  <si>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</si>
  <si>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</si>
  <si>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</si>
  <si>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</si>
  <si>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</si>
  <si>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</si>
  <si>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</si>
  <si>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</si>
  <si>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</si>
  <si>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</si>
  <si>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</si>
  <si>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City of Minneapolis</t>
  </si>
  <si>
    <t>52950C</t>
  </si>
  <si>
    <t>52956C</t>
  </si>
  <si>
    <t>Lead Utility Billing Specialist</t>
  </si>
  <si>
    <t>53087C</t>
  </si>
  <si>
    <t>CAF?</t>
  </si>
  <si>
    <t>Last updated 12/18/2024</t>
  </si>
  <si>
    <t>Page 1 of 1</t>
  </si>
  <si>
    <t>Updated Lead Utility Billing Specialist</t>
  </si>
  <si>
    <t xml:space="preserve">Removed Office Support Specialist I - Confidential b/c if meets PELRA def of Convidential, it shouldn't be in a union. </t>
  </si>
  <si>
    <t xml:space="preserve">Removed Office Support Specialist III - Confidential b/c if meets PELRA def of Convidential, it shouldn't be in a union. </t>
  </si>
  <si>
    <t>53095C</t>
  </si>
  <si>
    <t>170</t>
  </si>
  <si>
    <t>Case Investigator II - Civil Rights</t>
  </si>
  <si>
    <t>Added Case Investigator II - Civil Rights</t>
  </si>
  <si>
    <t>Last Updated 3/14/25</t>
  </si>
  <si>
    <t>Last updated 3/14/2025</t>
  </si>
  <si>
    <t>Class
Grade</t>
  </si>
  <si>
    <t>Effective</t>
  </si>
  <si>
    <t>Internal Equity Adjustment</t>
  </si>
  <si>
    <t>Previous Effective Date</t>
  </si>
  <si>
    <t>206</t>
  </si>
  <si>
    <t>155</t>
  </si>
  <si>
    <t>211</t>
  </si>
  <si>
    <t>207</t>
  </si>
  <si>
    <t>209</t>
  </si>
  <si>
    <t>52979C</t>
  </si>
  <si>
    <t>163</t>
  </si>
  <si>
    <t>7</t>
  </si>
  <si>
    <t>208</t>
  </si>
  <si>
    <t>116</t>
  </si>
  <si>
    <t>164</t>
  </si>
  <si>
    <t>Compensation</t>
  </si>
  <si>
    <t>HRIS &amp; Payroll</t>
  </si>
  <si>
    <t>General Increase</t>
  </si>
  <si>
    <t>Jan</t>
  </si>
  <si>
    <t>Feb</t>
  </si>
  <si>
    <t>Mar</t>
  </si>
  <si>
    <t>Apr</t>
  </si>
  <si>
    <t>May</t>
  </si>
  <si>
    <t>Jun</t>
  </si>
  <si>
    <t>Jul</t>
  </si>
  <si>
    <t>Aug</t>
  </si>
  <si>
    <t>Sep</t>
  </si>
  <si>
    <t>Oct</t>
  </si>
  <si>
    <t>Nov</t>
  </si>
  <si>
    <t>Dec</t>
  </si>
  <si>
    <t>Complaint Investigation Officer I</t>
  </si>
  <si>
    <t>Document Solutions Center Technician I</t>
  </si>
  <si>
    <t>Document Solutions Center Technician II</t>
  </si>
  <si>
    <t>205</t>
  </si>
  <si>
    <t>202</t>
  </si>
  <si>
    <t>201</t>
  </si>
  <si>
    <t>135</t>
  </si>
  <si>
    <t>122</t>
  </si>
  <si>
    <t>124</t>
  </si>
  <si>
    <t>154</t>
  </si>
  <si>
    <t>MPD Body Worn Cameras Specialist</t>
  </si>
  <si>
    <t>53097C</t>
  </si>
  <si>
    <t>Community Safety Surveillance Dispatcher</t>
  </si>
  <si>
    <t>N2</t>
  </si>
  <si>
    <t>Solid Waste Aide I</t>
  </si>
  <si>
    <t>53098C</t>
  </si>
  <si>
    <t>Solid Waste Aide II</t>
  </si>
  <si>
    <t>59509C</t>
  </si>
  <si>
    <t>MPD Training Division Coodinator</t>
  </si>
  <si>
    <t>Fire Inspections Specialist III</t>
  </si>
  <si>
    <t xml:space="preserve">Real Estate Investigator Aide I  </t>
  </si>
  <si>
    <t xml:space="preserve">Real Estate Investigator Aide II </t>
  </si>
  <si>
    <t xml:space="preserve">Real Estate Investigator I  </t>
  </si>
  <si>
    <t xml:space="preserve">Real Estate Investigator II </t>
  </si>
  <si>
    <t>Utility Billing Specialist</t>
  </si>
  <si>
    <t>53099C</t>
  </si>
  <si>
    <t>LANGUAGE PREMIUM</t>
  </si>
  <si>
    <t>TRAINING PREMIUM</t>
  </si>
  <si>
    <t>NEW</t>
  </si>
  <si>
    <t>Training Premium</t>
  </si>
  <si>
    <t>The City shall have the exclusive right to designate an employee to be assigned to training duties based on the City's need.</t>
  </si>
  <si>
    <t>Only an employee that has bee designed by the Manager or designee to train another employee is eligible for the premium.</t>
  </si>
  <si>
    <t>Animal Care Technician I</t>
  </si>
  <si>
    <t>Police Body Worn Cameras Specialist</t>
  </si>
  <si>
    <t>Police Field Technology Specialist</t>
  </si>
  <si>
    <t>Police Kit Coordinator</t>
  </si>
  <si>
    <t>Police Police Background Specialist</t>
  </si>
  <si>
    <t>Police TAC/RMS</t>
  </si>
  <si>
    <t>Police Training Division Coodinator</t>
  </si>
  <si>
    <t>Police Warehouse Specialist</t>
  </si>
  <si>
    <t>Removed Inspector Board &amp; Lodging due to inactivity and approval from Jesse Evangelist</t>
  </si>
  <si>
    <t>Removed Election Specialist due to inactivity and approval from Destiny Xiong</t>
  </si>
  <si>
    <t>Last updated 7/23/2025</t>
  </si>
  <si>
    <t xml:space="preserve">Laboratory Technician Seasonal </t>
  </si>
  <si>
    <t>Fire Inspections Coordinator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</si>
</sst>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quot;$&quot;#,##0.00_);[Red]\(&quot;$&quot;#,##0.00\)"/>
    <numFmt numFmtId="164" formatCode="0.000"/>
    <numFmt numFmtId="165" formatCode="#,##0.000"/>
    <numFmt numFmtId="166" formatCode="&quot;$&quot;#,##0"/>
    <numFmt numFmtId="167" formatCode="&quot;$&quot;#,##0.000_);[Red]\(&quot;$&quot;#,##0.000\)"/>
    <numFmt numFmtId="168" formatCode="&quot;$&quot;#,##0.000"/>
    <numFmt numFmtId="169" formatCode="&quot;$&quot;#,##0.00"/>
    <numFmt numFmtId="170" formatCode="[$-409]mmmm\ d\,\ yyyy;@"/>
    <numFmt numFmtId="171" formatCode="0.000_)"/>
  </numFmts>
  <fonts count="70">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
      <sz val="11"/>
      <color rgb="FF000000"/>
      <name val="Calibri"/>
      <family val="2"/>
    </font>
    <font>
      <sz val="11"/>
      <name val="Calibri"/>
      <family val="2"/>
      <scheme val="minor"/>
    </font>
    <font>
      <sz val="11"/>
      <color indexed="8"/>
      <name val="Calibri"/>
      <family val="2"/>
      <scheme val="minor"/>
    </font>
    <font>
      <sz val="11"/>
      <color theme="1"/>
      <name val="Calibri"/>
      <family val="2"/>
      <scheme val="minor"/>
    </font>
    <font>
      <i/>
      <sz val="12"/>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9">
    <xf numFmtId="0" fontId="0" fillId="0" borderId="0"/>
    <xf numFmtId="0" fontId="2" fillId="0" borderId="0"/>
    <xf numFmtId="0" fontId="3" fillId="0" borderId="0"/>
    <xf numFmtId="0" fontId="10" fillId="0" borderId="0"/>
    <xf numFmtId="0" fontId="1" fillId="0" borderId="0"/>
    <xf numFmtId="0" fontId="67" fillId="0" borderId="0"/>
    <xf numFmtId="0" fontId="67" fillId="0" borderId="0"/>
    <xf numFmtId="9" fontId="67" fillId="0" borderId="0" applyFont="0" applyFill="0" applyBorder="0" applyAlignment="0" applyProtection="0"/>
    <xf numFmtId="0" fontId="2" fillId="0" borderId="0"/>
  </cellStyleXfs>
  <cellXfs count="563">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0" fontId="65" fillId="2" borderId="0" xfId="0" applyNumberFormat="1" applyFont="1" applyFill="1" applyBorder="1" applyAlignment="1">
      <alignment horizontal="center" vertical="center" wrapText="1"/>
    </xf>
    <xf numFmtId="0" fontId="12" fillId="0" borderId="0" xfId="1" applyFont="1" applyFill="1" applyBorder="1" applyAlignment="1" applyProtection="1">
      <alignment wrapText="1"/>
      <protection hidden="1"/>
    </xf>
    <xf numFmtId="170" fontId="12" fillId="0" borderId="0" xfId="1" applyNumberFormat="1" applyFont="1" applyFill="1" applyBorder="1" applyAlignment="1" applyProtection="1">
      <alignment horizontal="left" wrapText="1"/>
      <protection hidden="1"/>
    </xf>
    <xf numFmtId="0" fontId="12" fillId="0" borderId="0" xfId="1" applyFont="1" applyFill="1" applyBorder="1" applyAlignment="1" applyProtection="1">
      <protection hidden="1"/>
    </xf>
    <xf numFmtId="10" fontId="12" fillId="0" borderId="0" xfId="1" applyNumberFormat="1" applyFont="1" applyFill="1" applyBorder="1" applyAlignment="1" applyProtection="1">
      <alignment wrapText="1"/>
      <protection hidden="1"/>
    </xf>
    <xf numFmtId="171" fontId="66" fillId="10" borderId="0" xfId="0" applyNumberFormat="1" applyFont="1" applyFill="1" applyAlignment="1" applyProtection="1">
      <alignment horizontal="left"/>
      <protection hidden="1"/>
    </xf>
    <xf numFmtId="14" fontId="66" fillId="10" borderId="0" xfId="0" applyNumberFormat="1" applyFont="1" applyFill="1" applyAlignment="1" applyProtection="1">
      <alignment horizontal="left"/>
      <protection hidden="1"/>
    </xf>
    <xf numFmtId="49" fontId="53" fillId="10" borderId="0" xfId="3" applyNumberFormat="1" applyFont="1" applyFill="1" applyAlignment="1">
      <alignment horizontal="left"/>
    </xf>
    <xf numFmtId="0" fontId="53" fillId="0" borderId="0" xfId="3" applyFont="1" applyFill="1" applyAlignment="1">
      <alignment horizontal="center"/>
    </xf>
    <xf numFmtId="2" fontId="53" fillId="10" borderId="0" xfId="3" applyNumberFormat="1" applyFont="1" applyFill="1"/>
    <xf numFmtId="0" fontId="2" fillId="0" borderId="0" xfId="8"/>
    <xf numFmtId="164" fontId="53" fillId="11" borderId="0" xfId="3" applyNumberFormat="1" applyFont="1" applyFill="1" applyAlignment="1">
      <alignment horizontal="center"/>
    </xf>
    <xf numFmtId="2" fontId="53" fillId="12" borderId="0" xfId="3" applyNumberFormat="1" applyFont="1" applyFill="1"/>
    <xf numFmtId="0" fontId="53" fillId="12" borderId="0" xfId="3" applyFont="1" applyFill="1" applyAlignment="1">
      <alignment horizontal="right"/>
    </xf>
    <xf numFmtId="168" fontId="53" fillId="12" borderId="0" xfId="3" applyNumberFormat="1" applyFont="1" applyFill="1" applyAlignment="1">
      <alignment horizontal="right"/>
    </xf>
    <xf numFmtId="0" fontId="53" fillId="10" borderId="0" xfId="1" applyFont="1" applyFill="1" applyBorder="1" applyAlignment="1">
      <alignment horizontal="right"/>
    </xf>
    <xf numFmtId="0" fontId="14" fillId="0" borderId="0" xfId="0" applyFont="1" applyFill="1" applyBorder="1" applyAlignment="1" applyProtection="1">
      <alignment wrapText="1"/>
      <protection hidden="1"/>
    </xf>
    <xf numFmtId="0" fontId="66" fillId="10" borderId="0" xfId="3" applyFont="1" applyFill="1" applyAlignment="1">
      <alignment horizontal="left"/>
    </xf>
    <xf numFmtId="0" fontId="66" fillId="10" borderId="0" xfId="0" applyFont="1" applyFill="1" applyAlignment="1" applyProtection="1">
      <alignment horizontal="left"/>
      <protection hidden="1"/>
    </xf>
    <xf numFmtId="2" fontId="66" fillId="10" borderId="0" xfId="0" applyNumberFormat="1" applyFont="1" applyFill="1" applyAlignment="1" applyProtection="1">
      <alignment horizontal="left"/>
      <protection hidden="1"/>
    </xf>
    <xf numFmtId="10" fontId="68" fillId="10" borderId="0" xfId="3" applyNumberFormat="1" applyFont="1" applyFill="1" applyAlignment="1">
      <alignment horizontal="left"/>
    </xf>
    <xf numFmtId="49" fontId="12" fillId="0" borderId="0" xfId="1" applyNumberFormat="1" applyFont="1" applyFill="1" applyBorder="1" applyAlignment="1" applyProtection="1">
      <protection hidden="1"/>
    </xf>
    <xf numFmtId="49" fontId="14" fillId="0" borderId="0" xfId="0" applyNumberFormat="1" applyFont="1" applyBorder="1" applyAlignment="1" applyProtection="1">
      <alignment wrapText="1"/>
      <protection hidden="1"/>
    </xf>
    <xf numFmtId="49" fontId="53" fillId="0" borderId="0" xfId="1" applyNumberFormat="1" applyFont="1" applyFill="1" applyBorder="1" applyProtection="1">
      <protection hidden="1"/>
    </xf>
    <xf numFmtId="49" fontId="53" fillId="0" borderId="0" xfId="1" applyNumberFormat="1" applyFont="1" applyFill="1" applyProtection="1">
      <protection hidden="1"/>
    </xf>
    <xf numFmtId="49" fontId="55" fillId="0" borderId="0" xfId="1" applyNumberFormat="1" applyFont="1" applyFill="1" applyProtection="1">
      <protection hidden="1"/>
    </xf>
    <xf numFmtId="49" fontId="53" fillId="0" borderId="0" xfId="1" applyNumberFormat="1" applyFont="1" applyFill="1" applyBorder="1"/>
    <xf numFmtId="164" fontId="12" fillId="0" borderId="0" xfId="0" applyNumberFormat="1" applyFont="1" applyFill="1" applyBorder="1" applyAlignment="1" applyProtection="1">
      <alignment horizontal="center"/>
      <protection hidden="1"/>
    </xf>
    <xf numFmtId="164" fontId="53" fillId="0" borderId="0" xfId="0" applyNumberFormat="1" applyFont="1" applyFill="1" applyBorder="1" applyAlignment="1" applyProtection="1">
      <alignment horizontal="center"/>
      <protection hidden="1"/>
    </xf>
    <xf numFmtId="0" fontId="14" fillId="0" borderId="0" xfId="0" applyFont="1" applyFill="1" applyBorder="1" applyAlignment="1" applyProtection="1">
      <alignment wrapText="1"/>
      <protection hidden="1"/>
    </xf>
    <xf numFmtId="0" fontId="69" fillId="0" borderId="0" xfId="1" applyFont="1" applyFill="1" applyBorder="1" applyAlignment="1" applyProtection="1">
      <alignment horizontal="left"/>
      <protection hidden="1"/>
    </xf>
    <xf numFmtId="0" fontId="52" fillId="0" borderId="0" xfId="1" applyFont="1" applyFill="1" applyBorder="1" applyAlignment="1">
      <alignment horizontal="left"/>
    </xf>
    <xf numFmtId="49" fontId="53" fillId="0" borderId="0" xfId="1" applyNumberFormat="1" applyFont="1" applyFill="1" applyBorder="1" applyAlignment="1">
      <alignment horizontal="left"/>
    </xf>
    <xf numFmtId="8" fontId="53" fillId="2" borderId="0" xfId="3" applyNumberFormat="1" applyFont="1" applyFill="1" applyAlignment="1">
      <alignment horizontal="center"/>
    </xf>
    <xf numFmtId="0" fontId="53" fillId="0" borderId="0" xfId="1" applyNumberFormat="1" applyFont="1" applyFill="1" applyBorder="1" applyAlignment="1">
      <alignment horizontal="left"/>
    </xf>
    <xf numFmtId="164" fontId="12" fillId="0" borderId="13" xfId="0" applyNumberFormat="1" applyFont="1" applyFill="1" applyBorder="1" applyAlignment="1" applyProtection="1">
      <alignment horizontal="center"/>
      <protection hidden="1"/>
    </xf>
    <xf numFmtId="0" fontId="14" fillId="0" borderId="0" xfId="3" applyFont="1" applyFill="1" applyAlignment="1">
      <alignment horizontal="center"/>
    </xf>
    <xf numFmtId="164" fontId="38" fillId="0" borderId="0" xfId="0" applyNumberFormat="1" applyFont="1" applyFill="1" applyBorder="1" applyAlignment="1" applyProtection="1">
      <alignment horizontal="center"/>
      <protection hidden="1"/>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cellXfs>
  <cellStyles count="9">
    <cellStyle name="Normal" xfId="0" builtinId="0"/>
    <cellStyle name="Normal 2" xfId="2" xr:uid="{00000000-0005-0000-0000-000001000000}"/>
    <cellStyle name="Normal 2 2" xfId="8" xr:uid="{1C578865-AD9A-427E-BA10-543D748BAE90}"/>
    <cellStyle name="Normal 3" xfId="3" xr:uid="{00000000-0005-0000-0000-000002000000}"/>
    <cellStyle name="Normal 3 2" xfId="6" xr:uid="{97F2FC4A-5ABD-45A1-BF91-C61E5CFBFB6B}"/>
    <cellStyle name="Normal 4" xfId="4" xr:uid="{944189FB-417E-451C-A93E-821E42E8F5A2}"/>
    <cellStyle name="Normal 5" xfId="5" xr:uid="{8808B3C1-07FD-40DD-9526-F0E91DB35C52}"/>
    <cellStyle name="Normal_Book2" xfId="1" xr:uid="{00000000-0005-0000-0000-000003000000}"/>
    <cellStyle name="Percent 2" xfId="7" xr:uid="{3B06E41E-85FC-47B6-8615-51F5BA411D94}"/>
  </cellStyles>
  <dxfs count="43">
    <dxf>
      <numFmt numFmtId="166" formatCode="&quot;$&quot;#,##0"/>
    </dxf>
    <dxf>
      <numFmt numFmtId="168" formatCode="&quot;$&quot;#,##0.000"/>
    </dxf>
    <dxf>
      <numFmt numFmtId="168" formatCode="&quot;$&quot;#,##0.000"/>
    </dxf>
    <dxf>
      <numFmt numFmtId="166" formatCode="&quot;$&quot;#,##0"/>
    </dxf>
    <dxf>
      <font>
        <color theme="0"/>
      </font>
    </dxf>
    <dxf>
      <font>
        <color rgb="FF9C0006"/>
      </font>
      <fill>
        <patternFill>
          <bgColor rgb="FFFFC7CE"/>
        </patternFill>
      </fill>
    </dxf>
    <dxf>
      <numFmt numFmtId="166" formatCode="&quot;$&quot;#,##0"/>
    </dxf>
    <dxf>
      <numFmt numFmtId="168" formatCode="&quot;$&quot;#,##0.000"/>
    </dxf>
    <dxf>
      <numFmt numFmtId="168" formatCode="&quot;$&quot;#,##0.000"/>
    </dxf>
    <dxf>
      <numFmt numFmtId="166" formatCode="&quot;$&quot;#,##0"/>
    </dxf>
    <dxf>
      <font>
        <color theme="0"/>
      </font>
    </dxf>
    <dxf>
      <font>
        <color rgb="FF9C0006"/>
      </font>
      <fill>
        <patternFill>
          <bgColor rgb="FFFFC7CE"/>
        </patternFill>
      </fill>
    </dxf>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agnotk0\Local%20Settings\Temporary%20Internet%20Files\OLK57\CELxscost200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Human%20Resources\LABOR\0%20Compensation\1%20Salary%20Plans\1%20CBT\2025%20Negotiations\2025%20-%202027%20CBT%20Schedule%20and%20Costing.xlsx" TargetMode="External"/><Relationship Id="rId1" Type="http://schemas.openxmlformats.org/officeDocument/2006/relationships/externalLinkPath" Target="/Human%20Resources/LABOR/0%20Compensation/1%20Salary%20Plans/1%20CBT/2025%20Negotiations/2025%20-%202027%20CBT%20Schedule%20and%20Costing.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Human%20Resources\LABOR\1%20(CEL)%20292%20ELEC\Salary%20Schedules\Electricians%20CEL%20Salary%20Schedule.%20From%202025-2027.%20Working%204-2-2025.xlsx" TargetMode="External"/><Relationship Id="rId1" Type="http://schemas.openxmlformats.org/officeDocument/2006/relationships/externalLinkPath" Target="/Human%20Resources/LABOR/1%20(CEL)%20292%20ELEC/Salary%20Schedules/Electricians%20CEL%20Salary%20Schedule.%20From%202025-2027.%20Working%204-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CBT"/>
      <sheetName val="Outside rate comp"/>
      <sheetName val="CEL2004"/>
      <sheetName val="Pension $"/>
      <sheetName val="Sick and Severence"/>
      <sheetName val="Hours worked"/>
      <sheetName val="MERF 2004 levy"/>
      <sheetName val="Emp List CEL 05-17-04"/>
      <sheetName val="2004 Schedule"/>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18"/>
      <sheetName val="2019"/>
      <sheetName val="2020"/>
      <sheetName val="2021"/>
      <sheetName val="2022"/>
      <sheetName val="2023"/>
      <sheetName val="Summary"/>
      <sheetName val="9-15-2023"/>
      <sheetName val="5-1-2024"/>
      <sheetName val="5-1-2025"/>
      <sheetName val="5-1-2026"/>
      <sheetName val="5-1-2027"/>
      <sheetName val="Costing Emp Detail"/>
      <sheetName val="Months"/>
      <sheetName val="Notes"/>
    </sheetNames>
    <sheetDataSet>
      <sheetData sheetId="0" refreshError="1"/>
      <sheetData sheetId="1">
        <row r="8">
          <cell r="D8" t="str">
            <v>01400C</v>
          </cell>
          <cell r="E8" t="str">
            <v>Bricklayer</v>
          </cell>
          <cell r="F8">
            <v>275</v>
          </cell>
          <cell r="G8">
            <v>6</v>
          </cell>
          <cell r="J8">
            <v>40.659999999999997</v>
          </cell>
        </row>
        <row r="9">
          <cell r="E9" t="str">
            <v xml:space="preserve">  Provided that when working on a swing stage, a </v>
          </cell>
        </row>
        <row r="10">
          <cell r="E10" t="str">
            <v xml:space="preserve">  Bricklayer shall receive an additional 68.3 ($0.683) cents per hour.</v>
          </cell>
        </row>
        <row r="12">
          <cell r="D12" t="str">
            <v>01510C</v>
          </cell>
          <cell r="E12" t="str">
            <v>Carpenter</v>
          </cell>
          <cell r="F12">
            <v>285</v>
          </cell>
          <cell r="G12">
            <v>6</v>
          </cell>
          <cell r="J12">
            <v>39.44</v>
          </cell>
        </row>
        <row r="13">
          <cell r="E13" t="str">
            <v xml:space="preserve">  Provided that when a Carpenter is  working with material</v>
          </cell>
        </row>
        <row r="14">
          <cell r="E14" t="str">
            <v xml:space="preserve">  that has been treated with toxic carbolineum or toxic</v>
          </cell>
        </row>
        <row r="15">
          <cell r="E15" t="str">
            <v xml:space="preserve">  he/she shall be paid an additional 26.3 ($0.263) cents per hour.</v>
          </cell>
        </row>
        <row r="17">
          <cell r="D17" t="str">
            <v>07350C</v>
          </cell>
          <cell r="E17" t="str">
            <v>Painter</v>
          </cell>
          <cell r="F17">
            <v>255</v>
          </cell>
          <cell r="G17">
            <v>5</v>
          </cell>
          <cell r="J17">
            <v>38.380000000000003</v>
          </cell>
        </row>
        <row r="18">
          <cell r="E18" t="str">
            <v xml:space="preserve">  Provided that when a Painter is working on overhead window-jacks,</v>
          </cell>
        </row>
        <row r="19">
          <cell r="E19" t="str">
            <v xml:space="preserve">  safety belts, structural steel, epoxy, commercial sandblasting, all</v>
          </cell>
        </row>
        <row r="20">
          <cell r="E20" t="str">
            <v xml:space="preserve">  2-component paints, bridge work (except for guard rails and inside</v>
          </cell>
        </row>
        <row r="21">
          <cell r="E21" t="str">
            <v xml:space="preserve">  railings), swing stages (not including scaffolding), and spray painting,</v>
          </cell>
        </row>
        <row r="22">
          <cell r="E22" t="str">
            <v xml:space="preserve">  he/she shall receive an additional 78.8 ($0.788) cents per hour.  Provided</v>
          </cell>
        </row>
        <row r="23">
          <cell r="E23" t="str">
            <v xml:space="preserve">  further that painters when performing striping duties between the hours of </v>
          </cell>
        </row>
        <row r="24">
          <cell r="E24" t="str">
            <v xml:space="preserve">  12:00 a.m. and 8:00 a.m. shall receive an additional 18.75% premium.</v>
          </cell>
        </row>
        <row r="26">
          <cell r="D26" t="str">
            <v>05940C</v>
          </cell>
          <cell r="E26" t="str">
            <v>Lacquer and Varnish Machine Operator</v>
          </cell>
          <cell r="F26">
            <v>270</v>
          </cell>
          <cell r="G26">
            <v>5</v>
          </cell>
          <cell r="J26">
            <v>38.380000000000003</v>
          </cell>
        </row>
        <row r="27">
          <cell r="E27" t="str">
            <v xml:space="preserve">  Provided that when a Lacquer and Varnish Machine Operator is spray</v>
          </cell>
        </row>
        <row r="28">
          <cell r="E28" t="str">
            <v xml:space="preserve">  painting, he/she shall receive an additional 78.8 ($0.788) cents per hour. </v>
          </cell>
        </row>
        <row r="29">
          <cell r="E29" t="str">
            <v xml:space="preserve">  Provided further that Painters, when performing striping duties between the </v>
          </cell>
        </row>
        <row r="30">
          <cell r="E30" t="str">
            <v xml:space="preserve">  hours of 12:00 a.m. and 8:00 a.m., shall receive an additional 18.75% premium.</v>
          </cell>
        </row>
        <row r="32">
          <cell r="D32" t="str">
            <v>05760C</v>
          </cell>
          <cell r="E32" t="str">
            <v>Iron Worker</v>
          </cell>
          <cell r="F32">
            <v>265</v>
          </cell>
          <cell r="G32">
            <v>5</v>
          </cell>
          <cell r="J32">
            <v>44.8</v>
          </cell>
        </row>
        <row r="34">
          <cell r="D34" t="str">
            <v>07780C</v>
          </cell>
          <cell r="E34" t="str">
            <v>Pipefitter</v>
          </cell>
          <cell r="F34">
            <v>305</v>
          </cell>
          <cell r="G34">
            <v>6</v>
          </cell>
          <cell r="J34">
            <v>46.19</v>
          </cell>
        </row>
        <row r="36">
          <cell r="D36" t="str">
            <v>07770C</v>
          </cell>
          <cell r="E36" t="str">
            <v>Pipefitter/Instrumentation</v>
          </cell>
          <cell r="F36">
            <v>305</v>
          </cell>
          <cell r="G36">
            <v>6</v>
          </cell>
          <cell r="J36">
            <v>46.19</v>
          </cell>
        </row>
        <row r="39">
          <cell r="D39" t="str">
            <v>08030C</v>
          </cell>
          <cell r="E39" t="str">
            <v xml:space="preserve">Plumber </v>
          </cell>
          <cell r="F39">
            <v>305</v>
          </cell>
          <cell r="G39">
            <v>6</v>
          </cell>
          <cell r="J39">
            <v>42.81</v>
          </cell>
        </row>
        <row r="41">
          <cell r="D41" t="str">
            <v>08010C</v>
          </cell>
          <cell r="E41" t="str">
            <v xml:space="preserve">Plumber/Welder </v>
          </cell>
          <cell r="F41">
            <v>305</v>
          </cell>
          <cell r="G41">
            <v>6</v>
          </cell>
          <cell r="J41">
            <v>42.81</v>
          </cell>
        </row>
        <row r="43">
          <cell r="E43" t="str">
            <v>For Plumbers' participation in the "Twin City Pipe Trades Pension Trust," $2.33 per hour has been removed from the hourly rate shown above.</v>
          </cell>
        </row>
        <row r="52">
          <cell r="D52" t="str">
            <v>CODE</v>
          </cell>
          <cell r="E52" t="str">
            <v>CLASSIFICATION</v>
          </cell>
          <cell r="F52" t="str">
            <v>PTS</v>
          </cell>
          <cell r="G52" t="str">
            <v>G</v>
          </cell>
        </row>
        <row r="53">
          <cell r="D53" t="str">
            <v>04530C</v>
          </cell>
          <cell r="E53" t="str">
            <v>Foreman, Bricklayer</v>
          </cell>
          <cell r="F53">
            <v>363</v>
          </cell>
          <cell r="G53">
            <v>8</v>
          </cell>
          <cell r="J53">
            <v>44.73</v>
          </cell>
        </row>
        <row r="55">
          <cell r="D55" t="str">
            <v>04560C</v>
          </cell>
          <cell r="E55" t="str">
            <v>Foreman, Carpenter</v>
          </cell>
          <cell r="F55">
            <v>363</v>
          </cell>
          <cell r="G55">
            <v>8</v>
          </cell>
          <cell r="J55">
            <v>41.85</v>
          </cell>
        </row>
        <row r="57">
          <cell r="D57" t="str">
            <v>04680C</v>
          </cell>
          <cell r="E57" t="str">
            <v>Foreman, Iron Worker</v>
          </cell>
          <cell r="F57">
            <v>348</v>
          </cell>
          <cell r="G57">
            <v>7</v>
          </cell>
          <cell r="J57">
            <v>47.52</v>
          </cell>
        </row>
        <row r="59">
          <cell r="D59" t="str">
            <v>04760C</v>
          </cell>
          <cell r="E59" t="str">
            <v>Foreman, Painter</v>
          </cell>
          <cell r="F59">
            <v>333</v>
          </cell>
          <cell r="G59">
            <v>7</v>
          </cell>
          <cell r="J59">
            <v>40.68</v>
          </cell>
        </row>
        <row r="61">
          <cell r="D61" t="str">
            <v>05010C</v>
          </cell>
          <cell r="E61" t="str">
            <v>Foreman, Painter-Traffic</v>
          </cell>
          <cell r="F61">
            <v>348</v>
          </cell>
          <cell r="G61">
            <v>7</v>
          </cell>
          <cell r="J61">
            <v>40.68</v>
          </cell>
        </row>
        <row r="63">
          <cell r="D63" t="str">
            <v>04940C</v>
          </cell>
          <cell r="E63" t="str">
            <v>Foreman, Sheet Metal Worker</v>
          </cell>
          <cell r="F63">
            <v>363</v>
          </cell>
          <cell r="G63">
            <v>8</v>
          </cell>
          <cell r="J63">
            <v>48.29</v>
          </cell>
        </row>
        <row r="65">
          <cell r="D65" t="str">
            <v>04830C</v>
          </cell>
          <cell r="E65" t="str">
            <v>Foreman, Pipefitter</v>
          </cell>
          <cell r="J65">
            <v>49.65</v>
          </cell>
        </row>
        <row r="67">
          <cell r="D67" t="str">
            <v>04832C</v>
          </cell>
          <cell r="E67" t="str">
            <v>Foreman, Pipefitter/Instrumentation</v>
          </cell>
          <cell r="J67">
            <v>49.65</v>
          </cell>
        </row>
        <row r="71">
          <cell r="D71" t="str">
            <v>04840C</v>
          </cell>
          <cell r="E71" t="str">
            <v>Foreman, Plumber</v>
          </cell>
          <cell r="F71">
            <v>511</v>
          </cell>
          <cell r="G71">
            <v>8</v>
          </cell>
          <cell r="J71">
            <v>46.26</v>
          </cell>
        </row>
        <row r="73">
          <cell r="D73" t="str">
            <v>04860C</v>
          </cell>
          <cell r="E73" t="str">
            <v>Foreman, Plumber/Welder</v>
          </cell>
          <cell r="F73">
            <v>363</v>
          </cell>
          <cell r="G73">
            <v>8</v>
          </cell>
          <cell r="J73">
            <v>46.26</v>
          </cell>
        </row>
        <row r="75">
          <cell r="D75" t="str">
            <v>04850C</v>
          </cell>
          <cell r="E75" t="str">
            <v>Foreman, Plumber Master in charge</v>
          </cell>
          <cell r="J75">
            <v>47.61</v>
          </cell>
        </row>
        <row r="77">
          <cell r="E77" t="str">
            <v>For Plumbers' participation in the "Twin City Pipe Trades Pension Trust," $2.33 per hour has been removed from the hourly rate shown above.</v>
          </cell>
        </row>
        <row r="82">
          <cell r="E82" t="str">
            <v xml:space="preserve">Provided that by mutual agreement between employee and supervisor, and employee may be  </v>
          </cell>
        </row>
        <row r="83">
          <cell r="E83" t="str">
            <v xml:space="preserve">assigned four consecutive 10 hour days per week without payment of overtime. </v>
          </cell>
        </row>
        <row r="87">
          <cell r="D87">
            <v>0.21</v>
          </cell>
          <cell r="E87" t="str">
            <v>hourly at the beginning of the 10th year of service.</v>
          </cell>
        </row>
        <row r="88">
          <cell r="D88">
            <v>0.315</v>
          </cell>
          <cell r="E88" t="str">
            <v>hourly at the beginning of the 15th year of service.</v>
          </cell>
        </row>
        <row r="89">
          <cell r="D89">
            <v>0.52500000000000002</v>
          </cell>
          <cell r="E89" t="str">
            <v>hourly at the beginning of the 20th year of service.</v>
          </cell>
        </row>
        <row r="90">
          <cell r="D90">
            <v>0.63</v>
          </cell>
          <cell r="E90" t="str">
            <v>hourly at the beginning of the 25th year of service.</v>
          </cell>
        </row>
      </sheetData>
      <sheetData sheetId="2">
        <row r="1">
          <cell r="N1">
            <v>1.0249999999999999</v>
          </cell>
        </row>
        <row r="8">
          <cell r="L8" t="str">
            <v>01400C</v>
          </cell>
          <cell r="M8" t="str">
            <v>Bricklayer</v>
          </cell>
          <cell r="N8">
            <v>41.68</v>
          </cell>
        </row>
        <row r="9">
          <cell r="L9" t="str">
            <v>CBTSWS</v>
          </cell>
          <cell r="M9" t="str">
            <v>TL-Swing Stage Premium-CBT</v>
          </cell>
          <cell r="N9">
            <v>0.68300000000000005</v>
          </cell>
        </row>
        <row r="12">
          <cell r="L12" t="str">
            <v>01510C</v>
          </cell>
          <cell r="M12" t="str">
            <v>Carpenter</v>
          </cell>
          <cell r="N12">
            <v>40.43</v>
          </cell>
        </row>
        <row r="13">
          <cell r="L13" t="str">
            <v>CBTTRM</v>
          </cell>
          <cell r="M13" t="str">
            <v>TL-Treated Materials Prem-CBT</v>
          </cell>
          <cell r="N13">
            <v>0.26300000000000001</v>
          </cell>
        </row>
        <row r="17">
          <cell r="L17" t="str">
            <v>07350C</v>
          </cell>
          <cell r="M17" t="str">
            <v>Painter</v>
          </cell>
          <cell r="N17">
            <v>39.340000000000003</v>
          </cell>
        </row>
        <row r="18">
          <cell r="L18" t="str">
            <v>CBTSPP</v>
          </cell>
          <cell r="M18" t="str">
            <v>TL-Spray Painting-CBT</v>
          </cell>
          <cell r="N18">
            <v>0.78800000000000003</v>
          </cell>
        </row>
        <row r="26">
          <cell r="L26" t="str">
            <v>05940C</v>
          </cell>
          <cell r="M26" t="str">
            <v>Lacquer and Varnish Machine Operator</v>
          </cell>
          <cell r="N26">
            <v>39.340000000000003</v>
          </cell>
        </row>
        <row r="27">
          <cell r="L27" t="str">
            <v>CBTPMS</v>
          </cell>
          <cell r="M27" t="str">
            <v>TL-Painter Miscellaneous-CBT</v>
          </cell>
          <cell r="N27">
            <v>0.78800000000000003</v>
          </cell>
        </row>
        <row r="32">
          <cell r="L32" t="str">
            <v>05760C</v>
          </cell>
          <cell r="M32" t="str">
            <v>Iron Worker</v>
          </cell>
          <cell r="N32">
            <v>45.92</v>
          </cell>
        </row>
        <row r="34">
          <cell r="L34" t="str">
            <v>07780C</v>
          </cell>
          <cell r="M34" t="str">
            <v>Pipefitter</v>
          </cell>
          <cell r="N34">
            <v>47.34</v>
          </cell>
        </row>
        <row r="36">
          <cell r="L36" t="str">
            <v>07770C</v>
          </cell>
          <cell r="M36" t="str">
            <v>Pipefitter/Instrumentation</v>
          </cell>
          <cell r="N36">
            <v>47.34</v>
          </cell>
        </row>
        <row r="39">
          <cell r="L39" t="str">
            <v>08030C</v>
          </cell>
          <cell r="M39" t="str">
            <v xml:space="preserve">Plumber </v>
          </cell>
          <cell r="N39">
            <v>43.88</v>
          </cell>
        </row>
        <row r="41">
          <cell r="L41" t="str">
            <v>08010C</v>
          </cell>
          <cell r="M41" t="str">
            <v xml:space="preserve">Plumber/Welder </v>
          </cell>
          <cell r="N41">
            <v>43.88</v>
          </cell>
        </row>
        <row r="53">
          <cell r="L53" t="str">
            <v>04530C</v>
          </cell>
          <cell r="M53" t="str">
            <v>Foreman, Bricklayer</v>
          </cell>
          <cell r="N53">
            <v>45.85</v>
          </cell>
        </row>
        <row r="55">
          <cell r="L55" t="str">
            <v>04560C</v>
          </cell>
          <cell r="M55" t="str">
            <v>Foreman, Carpenter</v>
          </cell>
          <cell r="N55">
            <v>42.9</v>
          </cell>
        </row>
        <row r="57">
          <cell r="L57" t="str">
            <v>04680C</v>
          </cell>
          <cell r="M57" t="str">
            <v>Foreman, Iron Worker</v>
          </cell>
          <cell r="N57">
            <v>48.71</v>
          </cell>
        </row>
        <row r="59">
          <cell r="L59" t="str">
            <v>04760C</v>
          </cell>
          <cell r="M59" t="str">
            <v>Foreman, Painter</v>
          </cell>
          <cell r="N59">
            <v>41.7</v>
          </cell>
        </row>
        <row r="61">
          <cell r="L61" t="str">
            <v>05010C</v>
          </cell>
          <cell r="M61" t="str">
            <v>Foreman, Painter-Traffic</v>
          </cell>
          <cell r="N61">
            <v>41.7</v>
          </cell>
        </row>
        <row r="63">
          <cell r="L63" t="str">
            <v>04940C</v>
          </cell>
          <cell r="M63" t="str">
            <v>Foreman, Sheet Metal Worker</v>
          </cell>
          <cell r="N63">
            <v>49.5</v>
          </cell>
        </row>
        <row r="65">
          <cell r="L65" t="str">
            <v>04830C</v>
          </cell>
          <cell r="M65" t="str">
            <v>Foreman, Pipefitter</v>
          </cell>
          <cell r="N65">
            <v>50.89</v>
          </cell>
        </row>
        <row r="67">
          <cell r="L67" t="str">
            <v>04832C</v>
          </cell>
          <cell r="M67" t="str">
            <v>Foreman, Pipefitter/Instrumentation</v>
          </cell>
          <cell r="N67">
            <v>50.89</v>
          </cell>
        </row>
        <row r="71">
          <cell r="L71" t="str">
            <v>04840C</v>
          </cell>
          <cell r="M71" t="str">
            <v>Foreman, Plumber</v>
          </cell>
          <cell r="N71">
            <v>47.42</v>
          </cell>
        </row>
        <row r="73">
          <cell r="L73" t="str">
            <v>04860C</v>
          </cell>
          <cell r="M73" t="str">
            <v>Foreman, Plumber/Welder</v>
          </cell>
          <cell r="N73">
            <v>47.42</v>
          </cell>
        </row>
        <row r="75">
          <cell r="L75" t="str">
            <v>04850C</v>
          </cell>
          <cell r="M75" t="str">
            <v>Foreman, Plumber Master in charge</v>
          </cell>
          <cell r="N75">
            <v>48.8</v>
          </cell>
        </row>
        <row r="86">
          <cell r="L86" t="str">
            <v>Longevity</v>
          </cell>
        </row>
        <row r="87">
          <cell r="L87" t="str">
            <v>10th Year</v>
          </cell>
          <cell r="N87">
            <v>0.215</v>
          </cell>
        </row>
        <row r="88">
          <cell r="L88" t="str">
            <v>15th Year</v>
          </cell>
          <cell r="N88">
            <v>0.32300000000000001</v>
          </cell>
        </row>
        <row r="89">
          <cell r="L89" t="str">
            <v>20th Year</v>
          </cell>
          <cell r="N89">
            <v>0.53800000000000003</v>
          </cell>
        </row>
        <row r="90">
          <cell r="L90" t="str">
            <v>25th Year</v>
          </cell>
          <cell r="N90">
            <v>0.64600000000000002</v>
          </cell>
        </row>
        <row r="92">
          <cell r="L92" t="str">
            <v>CBTCDY</v>
          </cell>
          <cell r="M92" t="str">
            <v>TL-On call by the day-CBT</v>
          </cell>
          <cell r="N92">
            <v>35</v>
          </cell>
        </row>
        <row r="93">
          <cell r="L93" t="str">
            <v>CBTCWE</v>
          </cell>
          <cell r="M93" t="str">
            <v>TL-On call day (weekend)-CBT</v>
          </cell>
          <cell r="N93">
            <v>45</v>
          </cell>
        </row>
        <row r="94">
          <cell r="L94" t="str">
            <v>CBTPMS</v>
          </cell>
          <cell r="M94" t="str">
            <v>TL-Painter Miscellaneous-CBT</v>
          </cell>
          <cell r="N94">
            <v>0.78800000000000003</v>
          </cell>
        </row>
        <row r="95">
          <cell r="L95" t="str">
            <v>CBTSPP</v>
          </cell>
          <cell r="M95" t="str">
            <v>TL-Spray Painting-CBT</v>
          </cell>
          <cell r="N95">
            <v>0.78800000000000003</v>
          </cell>
        </row>
        <row r="96">
          <cell r="L96" t="str">
            <v>CBTSWS</v>
          </cell>
          <cell r="M96" t="str">
            <v>TL-Swing Stage Premium-CBT</v>
          </cell>
          <cell r="N96">
            <v>0.68300000000000005</v>
          </cell>
        </row>
        <row r="97">
          <cell r="L97" t="str">
            <v>CBTTRM</v>
          </cell>
          <cell r="M97" t="str">
            <v>TL-Treated Materials Prem-CBT</v>
          </cell>
          <cell r="N97">
            <v>0.26300000000000001</v>
          </cell>
        </row>
      </sheetData>
      <sheetData sheetId="3">
        <row r="1">
          <cell r="N1">
            <v>1.0249999999999999</v>
          </cell>
        </row>
      </sheetData>
      <sheetData sheetId="4" refreshError="1"/>
      <sheetData sheetId="5" refreshError="1"/>
      <sheetData sheetId="6" refreshError="1"/>
      <sheetData sheetId="7" refreshError="1"/>
      <sheetData sheetId="8">
        <row r="9">
          <cell r="M9" t="str">
            <v>01400C</v>
          </cell>
          <cell r="N9" t="str">
            <v>Bricklayer</v>
          </cell>
          <cell r="O9" t="str">
            <v>06</v>
          </cell>
          <cell r="P9">
            <v>47.566000000000003</v>
          </cell>
          <cell r="Q9">
            <v>1</v>
          </cell>
        </row>
        <row r="12">
          <cell r="M12" t="str">
            <v>01510C</v>
          </cell>
          <cell r="N12" t="str">
            <v>Carpenter</v>
          </cell>
          <cell r="O12" t="str">
            <v>04</v>
          </cell>
          <cell r="P12">
            <v>47.018999999999998</v>
          </cell>
          <cell r="Q12">
            <v>1</v>
          </cell>
        </row>
        <row r="16">
          <cell r="M16" t="str">
            <v>07350C</v>
          </cell>
          <cell r="N16" t="str">
            <v>Painter</v>
          </cell>
          <cell r="O16" t="str">
            <v>01</v>
          </cell>
          <cell r="P16">
            <v>45.271999999999998</v>
          </cell>
          <cell r="Q16">
            <v>1</v>
          </cell>
        </row>
        <row r="24">
          <cell r="M24" t="str">
            <v>05940C</v>
          </cell>
          <cell r="N24" t="str">
            <v>Lacquer and Varnish Machine Operator</v>
          </cell>
          <cell r="O24" t="str">
            <v>01</v>
          </cell>
          <cell r="P24">
            <v>45.271999999999998</v>
          </cell>
          <cell r="Q24">
            <v>1</v>
          </cell>
        </row>
        <row r="29">
          <cell r="M29" t="str">
            <v>05760C</v>
          </cell>
          <cell r="N29" t="str">
            <v>Iron Worker</v>
          </cell>
          <cell r="O29" t="str">
            <v>08</v>
          </cell>
          <cell r="P29">
            <v>51.69</v>
          </cell>
          <cell r="Q29">
            <v>1</v>
          </cell>
        </row>
        <row r="30">
          <cell r="M30" t="str">
            <v>07780C</v>
          </cell>
          <cell r="N30" t="str">
            <v>Pipefitter</v>
          </cell>
          <cell r="O30" t="str">
            <v>15</v>
          </cell>
          <cell r="P30">
            <v>53.59</v>
          </cell>
          <cell r="Q30">
            <v>1</v>
          </cell>
        </row>
        <row r="31">
          <cell r="M31" t="str">
            <v>07770C</v>
          </cell>
          <cell r="N31" t="str">
            <v>Pipefitter/Instrumentation</v>
          </cell>
          <cell r="O31" t="str">
            <v>16</v>
          </cell>
          <cell r="P31">
            <v>53.59</v>
          </cell>
          <cell r="Q31">
            <v>1</v>
          </cell>
        </row>
        <row r="32">
          <cell r="M32" t="str">
            <v>08030C</v>
          </cell>
          <cell r="N32" t="str">
            <v xml:space="preserve">Plumber </v>
          </cell>
          <cell r="O32" t="str">
            <v>11</v>
          </cell>
          <cell r="P32">
            <v>52.246000000000002</v>
          </cell>
          <cell r="Q32">
            <v>1</v>
          </cell>
        </row>
        <row r="33">
          <cell r="M33" t="str">
            <v>08010C</v>
          </cell>
          <cell r="N33" t="str">
            <v xml:space="preserve">Plumber/Welder </v>
          </cell>
          <cell r="O33">
            <v>12</v>
          </cell>
          <cell r="P33">
            <v>56.89</v>
          </cell>
          <cell r="Q33">
            <v>1</v>
          </cell>
        </row>
        <row r="38">
          <cell r="M38" t="str">
            <v>04530C</v>
          </cell>
          <cell r="N38" t="str">
            <v>Foreman, Bricklayer</v>
          </cell>
          <cell r="O38" t="str">
            <v>07</v>
          </cell>
          <cell r="P38">
            <v>52.332999999999998</v>
          </cell>
          <cell r="Q38">
            <v>1</v>
          </cell>
        </row>
        <row r="39">
          <cell r="M39" t="str">
            <v>04560C</v>
          </cell>
          <cell r="N39" t="str">
            <v>Foreman, Carpenter</v>
          </cell>
          <cell r="O39" t="str">
            <v>05</v>
          </cell>
          <cell r="P39">
            <v>50.098999999999997</v>
          </cell>
          <cell r="Q39">
            <v>1</v>
          </cell>
        </row>
        <row r="40">
          <cell r="M40" t="str">
            <v>TBD</v>
          </cell>
          <cell r="N40" t="str">
            <v>Foreman, Carpenter - FPS</v>
          </cell>
          <cell r="O40" t="str">
            <v>TBD</v>
          </cell>
          <cell r="P40">
            <v>53.134</v>
          </cell>
          <cell r="Q40">
            <v>1</v>
          </cell>
        </row>
        <row r="41">
          <cell r="M41" t="str">
            <v>04680C</v>
          </cell>
          <cell r="N41" t="str">
            <v>Foreman, Iron Worker</v>
          </cell>
          <cell r="O41" t="str">
            <v>09</v>
          </cell>
          <cell r="P41">
            <v>54.82</v>
          </cell>
          <cell r="Q41">
            <v>1</v>
          </cell>
        </row>
        <row r="42">
          <cell r="M42" t="str">
            <v>04760C</v>
          </cell>
          <cell r="N42" t="str">
            <v>Foreman, Painter</v>
          </cell>
          <cell r="O42" t="str">
            <v>03</v>
          </cell>
          <cell r="P42">
            <v>48.95</v>
          </cell>
          <cell r="Q42">
            <v>1</v>
          </cell>
        </row>
        <row r="43">
          <cell r="M43" t="str">
            <v>05010C</v>
          </cell>
          <cell r="N43" t="str">
            <v>Foreman, Painter-Traffic</v>
          </cell>
          <cell r="O43" t="str">
            <v>02</v>
          </cell>
          <cell r="P43">
            <v>48.95</v>
          </cell>
          <cell r="Q43">
            <v>1</v>
          </cell>
        </row>
        <row r="44">
          <cell r="M44" t="str">
            <v>04940C</v>
          </cell>
          <cell r="N44" t="str">
            <v>Foreman, Sheet Metal Worker</v>
          </cell>
          <cell r="O44" t="str">
            <v>14</v>
          </cell>
          <cell r="P44">
            <v>55.71</v>
          </cell>
          <cell r="Q44">
            <v>1</v>
          </cell>
        </row>
        <row r="45">
          <cell r="M45" t="str">
            <v>04830C</v>
          </cell>
          <cell r="N45" t="str">
            <v>Foreman, Pipefitter</v>
          </cell>
          <cell r="O45" t="str">
            <v>17</v>
          </cell>
          <cell r="P45">
            <v>57.63</v>
          </cell>
          <cell r="Q45">
            <v>1</v>
          </cell>
        </row>
        <row r="46">
          <cell r="M46" t="str">
            <v>04832C</v>
          </cell>
          <cell r="N46" t="str">
            <v>Foreman, Pipefitter/Instrumentation</v>
          </cell>
          <cell r="O46" t="str">
            <v>17</v>
          </cell>
          <cell r="P46">
            <v>57.53</v>
          </cell>
          <cell r="Q46">
            <v>1</v>
          </cell>
        </row>
        <row r="47">
          <cell r="M47" t="str">
            <v>04840C</v>
          </cell>
          <cell r="N47" t="str">
            <v>Foreman, Plumber</v>
          </cell>
          <cell r="O47" t="str">
            <v>13</v>
          </cell>
          <cell r="P47">
            <v>55.688000000000002</v>
          </cell>
          <cell r="Q47">
            <v>1</v>
          </cell>
        </row>
        <row r="48">
          <cell r="M48" t="str">
            <v>04860C</v>
          </cell>
          <cell r="N48" t="str">
            <v>Foreman, Plumber/Welder</v>
          </cell>
          <cell r="O48" t="str">
            <v>13</v>
          </cell>
          <cell r="P48">
            <v>60.639000000000003</v>
          </cell>
          <cell r="Q48">
            <v>1</v>
          </cell>
        </row>
        <row r="49">
          <cell r="M49" t="str">
            <v>04850C</v>
          </cell>
          <cell r="N49" t="str">
            <v>Foreman, Plumber Master in Charge - FPS</v>
          </cell>
          <cell r="O49" t="str">
            <v>20</v>
          </cell>
          <cell r="P49">
            <v>57.932000000000002</v>
          </cell>
          <cell r="Q49">
            <v>1</v>
          </cell>
        </row>
        <row r="50">
          <cell r="M50" t="str">
            <v>53094C</v>
          </cell>
          <cell r="N50" t="str">
            <v>Foreman, Plumber/Welder Master in Charge - Water</v>
          </cell>
          <cell r="O50">
            <v>21</v>
          </cell>
          <cell r="P50">
            <v>62.374000000000002</v>
          </cell>
          <cell r="Q50">
            <v>1</v>
          </cell>
        </row>
        <row r="57">
          <cell r="M57" t="str">
            <v>Longevity</v>
          </cell>
        </row>
        <row r="58">
          <cell r="M58">
            <v>10</v>
          </cell>
          <cell r="N58" t="str">
            <v>10th Year</v>
          </cell>
          <cell r="P58">
            <v>0.24199999999999999</v>
          </cell>
        </row>
        <row r="59">
          <cell r="M59">
            <v>15</v>
          </cell>
          <cell r="N59" t="str">
            <v>15th Year</v>
          </cell>
          <cell r="P59">
            <v>0.36299999999999999</v>
          </cell>
        </row>
        <row r="60">
          <cell r="M60">
            <v>20</v>
          </cell>
          <cell r="N60" t="str">
            <v>20th Year</v>
          </cell>
          <cell r="P60">
            <v>0.60499999999999998</v>
          </cell>
        </row>
        <row r="61">
          <cell r="M61">
            <v>25</v>
          </cell>
          <cell r="N61" t="str">
            <v>25th Year</v>
          </cell>
          <cell r="P61">
            <v>0.72699999999999998</v>
          </cell>
        </row>
        <row r="63">
          <cell r="M63" t="str">
            <v>Premium Code</v>
          </cell>
          <cell r="N63" t="str">
            <v>Name</v>
          </cell>
          <cell r="P63" t="str">
            <v>Amount</v>
          </cell>
        </row>
        <row r="64">
          <cell r="M64" t="str">
            <v>CBTCDY</v>
          </cell>
          <cell r="N64" t="str">
            <v>TL-On call by the day-CBT</v>
          </cell>
          <cell r="P64">
            <v>43</v>
          </cell>
        </row>
        <row r="65">
          <cell r="M65" t="str">
            <v>CBTCWE</v>
          </cell>
          <cell r="N65" t="str">
            <v>TL-On call day (weekend)-CBT</v>
          </cell>
          <cell r="P65">
            <v>53</v>
          </cell>
        </row>
        <row r="66">
          <cell r="M66" t="str">
            <v>CBTPMS</v>
          </cell>
          <cell r="N66" t="str">
            <v>TL-Painter Miscellaneous-CBT</v>
          </cell>
          <cell r="P66">
            <v>0.86499999999999999</v>
          </cell>
        </row>
        <row r="67">
          <cell r="M67" t="str">
            <v>CBTSPP</v>
          </cell>
          <cell r="N67" t="str">
            <v>TL-Spray Painting-CBT</v>
          </cell>
          <cell r="P67">
            <v>0.86499999999999999</v>
          </cell>
        </row>
        <row r="68">
          <cell r="M68" t="str">
            <v>CBTSWS</v>
          </cell>
          <cell r="N68" t="str">
            <v>TL-Swing Stage Premium-CBT</v>
          </cell>
          <cell r="P68">
            <v>0.75</v>
          </cell>
        </row>
        <row r="69">
          <cell r="M69" t="str">
            <v>CBTTRM</v>
          </cell>
          <cell r="N69" t="str">
            <v>TL-Treated Materials Prem-CBT</v>
          </cell>
          <cell r="P69">
            <v>0.28899999999999998</v>
          </cell>
        </row>
        <row r="70">
          <cell r="M70" t="str">
            <v>Striping Prem</v>
          </cell>
          <cell r="N70" t="str">
            <v>Striping Premium</v>
          </cell>
          <cell r="P70">
            <v>0.1875</v>
          </cell>
        </row>
        <row r="71">
          <cell r="N71" t="str">
            <v>Twin City Pipe Trades Pension Trust</v>
          </cell>
          <cell r="P71">
            <v>2.33</v>
          </cell>
        </row>
      </sheetData>
      <sheetData sheetId="9"/>
      <sheetData sheetId="10" refreshError="1"/>
      <sheetData sheetId="11" refreshError="1"/>
      <sheetData sheetId="12">
        <row r="26">
          <cell r="U26">
            <v>1193.4920000000002</v>
          </cell>
        </row>
      </sheetData>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nefits Calc"/>
      <sheetName val="May 1, 2017"/>
      <sheetName val="May 1, 2018"/>
      <sheetName val="March 3, 2019"/>
      <sheetName val="May 1, 2019"/>
      <sheetName val="November 1, 2019"/>
      <sheetName val="April 30, 2020"/>
      <sheetName val="May 1, 2020"/>
      <sheetName val="May 1, 2021"/>
      <sheetName val="May 1, 2022"/>
      <sheetName val="January 1, 2023"/>
      <sheetName val="September 1, 2023"/>
      <sheetName val="January 1, 2024"/>
      <sheetName val="September 1, 2024"/>
      <sheetName val="1-1-2025"/>
      <sheetName val="4-1-2025"/>
      <sheetName val="1-1-2026"/>
      <sheetName val="Months"/>
      <sheetName val="Sheet2"/>
      <sheetName val="March 3, 2019 - old"/>
      <sheetName val="Notes"/>
    </sheetNames>
    <sheetDataSet>
      <sheetData sheetId="0" refreshError="1"/>
      <sheetData sheetId="1">
        <row r="6">
          <cell r="N6" t="str">
            <v>03860C</v>
          </cell>
          <cell r="O6">
            <v>43.281926667506205</v>
          </cell>
        </row>
        <row r="7">
          <cell r="N7" t="str">
            <v>04600C</v>
          </cell>
          <cell r="O7">
            <v>45.91304443265637</v>
          </cell>
        </row>
        <row r="8">
          <cell r="N8" t="str">
            <v>04605C</v>
          </cell>
          <cell r="O8">
            <v>47.22860331523146</v>
          </cell>
        </row>
        <row r="9">
          <cell r="N9" t="str">
            <v>05140C</v>
          </cell>
          <cell r="O9">
            <v>48.544162197806529</v>
          </cell>
        </row>
        <row r="17">
          <cell r="N17" t="str">
            <v>LNG10</v>
          </cell>
          <cell r="O17">
            <v>0.24943953392602644</v>
          </cell>
        </row>
        <row r="18">
          <cell r="N18" t="str">
            <v>LNG15</v>
          </cell>
          <cell r="O18">
            <v>0.34501916842104585</v>
          </cell>
        </row>
        <row r="19">
          <cell r="N19" t="str">
            <v>LNG20</v>
          </cell>
          <cell r="O19">
            <v>0.54918795312499991</v>
          </cell>
        </row>
        <row r="20">
          <cell r="N20" t="str">
            <v>LNG25</v>
          </cell>
          <cell r="O20">
            <v>0.82378192968749986</v>
          </cell>
        </row>
        <row r="24">
          <cell r="N24" t="str">
            <v>CELEVE</v>
          </cell>
          <cell r="O24">
            <v>2.0208548499999996</v>
          </cell>
        </row>
        <row r="25">
          <cell r="N25" t="str">
            <v>CELSGT</v>
          </cell>
          <cell r="O25">
            <v>2.0208548499999996</v>
          </cell>
        </row>
        <row r="28">
          <cell r="N28" t="str">
            <v>CELWKE</v>
          </cell>
          <cell r="O28">
            <v>1.37025</v>
          </cell>
        </row>
        <row r="31">
          <cell r="N31" t="str">
            <v>CELCDY</v>
          </cell>
          <cell r="O31">
            <v>35</v>
          </cell>
        </row>
        <row r="32">
          <cell r="N32" t="str">
            <v>CELCWE</v>
          </cell>
          <cell r="O32">
            <v>45</v>
          </cell>
        </row>
      </sheetData>
      <sheetData sheetId="2">
        <row r="2">
          <cell r="O2">
            <v>1</v>
          </cell>
        </row>
        <row r="3">
          <cell r="O3">
            <v>1.0249999999999999</v>
          </cell>
        </row>
        <row r="7">
          <cell r="N7" t="str">
            <v>03860C</v>
          </cell>
          <cell r="O7">
            <v>44.363974834193854</v>
          </cell>
        </row>
        <row r="8">
          <cell r="N8" t="str">
            <v>04600C</v>
          </cell>
          <cell r="O8">
            <v>47.060870543472774</v>
          </cell>
        </row>
        <row r="9">
          <cell r="N9" t="str">
            <v>04605C</v>
          </cell>
          <cell r="O9">
            <v>48.409318398112241</v>
          </cell>
        </row>
        <row r="10">
          <cell r="N10" t="str">
            <v>05140C</v>
          </cell>
          <cell r="O10">
            <v>49.757766252751686</v>
          </cell>
        </row>
        <row r="11">
          <cell r="N11" t="str">
            <v>10375C</v>
          </cell>
          <cell r="O11">
            <v>49.757766252751686</v>
          </cell>
        </row>
        <row r="16">
          <cell r="N16" t="str">
            <v>LNG10</v>
          </cell>
          <cell r="O16">
            <v>0.25567552227417706</v>
          </cell>
        </row>
        <row r="17">
          <cell r="N17" t="str">
            <v>LNG15</v>
          </cell>
          <cell r="O17">
            <v>0.35364464763157194</v>
          </cell>
        </row>
        <row r="18">
          <cell r="N18" t="str">
            <v>LNG20</v>
          </cell>
          <cell r="O18">
            <v>0.56291765195312482</v>
          </cell>
        </row>
        <row r="19">
          <cell r="N19" t="str">
            <v>LNG25</v>
          </cell>
          <cell r="O19">
            <v>0.84437647792968729</v>
          </cell>
        </row>
        <row r="22">
          <cell r="N22" t="str">
            <v>CELEVE</v>
          </cell>
          <cell r="O22">
            <v>2.0713762212499995</v>
          </cell>
        </row>
        <row r="23">
          <cell r="N23" t="str">
            <v>CELSGT</v>
          </cell>
          <cell r="O23">
            <v>2.0713762212499995</v>
          </cell>
        </row>
        <row r="26">
          <cell r="N26" t="str">
            <v>CELWKE</v>
          </cell>
          <cell r="O26">
            <v>1.4045062499999998</v>
          </cell>
        </row>
        <row r="29">
          <cell r="N29" t="str">
            <v>CELCDY</v>
          </cell>
          <cell r="O29">
            <v>35</v>
          </cell>
        </row>
        <row r="30">
          <cell r="N30" t="str">
            <v>CELCWE</v>
          </cell>
          <cell r="O30">
            <v>45</v>
          </cell>
        </row>
      </sheetData>
      <sheetData sheetId="3">
        <row r="2">
          <cell r="O2">
            <v>1.0149999999999999</v>
          </cell>
        </row>
        <row r="3">
          <cell r="O3">
            <v>1</v>
          </cell>
        </row>
        <row r="7">
          <cell r="N7" t="str">
            <v>03860C</v>
          </cell>
          <cell r="O7">
            <v>45.029000000000003</v>
          </cell>
        </row>
        <row r="8">
          <cell r="N8" t="str">
            <v>04600C</v>
          </cell>
          <cell r="O8">
            <v>47.767000000000003</v>
          </cell>
        </row>
        <row r="9">
          <cell r="N9" t="str">
            <v>04605C</v>
          </cell>
          <cell r="O9">
            <v>49.134999999999998</v>
          </cell>
        </row>
        <row r="10">
          <cell r="N10" t="str">
            <v>05140C</v>
          </cell>
          <cell r="O10">
            <v>50.503999999999998</v>
          </cell>
        </row>
        <row r="11">
          <cell r="N11" t="str">
            <v>10375C</v>
          </cell>
          <cell r="O11">
            <v>50.503999999999998</v>
          </cell>
        </row>
        <row r="17">
          <cell r="N17" t="str">
            <v>LNG10</v>
          </cell>
          <cell r="O17">
            <v>0.26</v>
          </cell>
        </row>
        <row r="18">
          <cell r="N18" t="str">
            <v>LNG15</v>
          </cell>
          <cell r="O18">
            <v>0.35899999999999999</v>
          </cell>
        </row>
        <row r="19">
          <cell r="N19" t="str">
            <v>LNG20</v>
          </cell>
          <cell r="O19">
            <v>0.57099999999999995</v>
          </cell>
        </row>
        <row r="20">
          <cell r="N20" t="str">
            <v>LNG25</v>
          </cell>
          <cell r="O20">
            <v>0.85699999999999998</v>
          </cell>
        </row>
        <row r="23">
          <cell r="N23" t="str">
            <v>CELEVE</v>
          </cell>
          <cell r="O23">
            <v>2.1019999999999999</v>
          </cell>
        </row>
        <row r="24">
          <cell r="N24" t="str">
            <v>CELSGT</v>
          </cell>
          <cell r="O24">
            <v>2.1019999999999999</v>
          </cell>
        </row>
        <row r="27">
          <cell r="N27" t="str">
            <v>CELWKE</v>
          </cell>
          <cell r="O27">
            <v>1.4259999999999999</v>
          </cell>
        </row>
        <row r="30">
          <cell r="N30" t="str">
            <v>CELCDY</v>
          </cell>
          <cell r="O30">
            <v>35</v>
          </cell>
        </row>
        <row r="31">
          <cell r="N31" t="str">
            <v>CELCWE</v>
          </cell>
          <cell r="O31">
            <v>45</v>
          </cell>
        </row>
      </sheetData>
      <sheetData sheetId="4">
        <row r="2">
          <cell r="O2">
            <v>1</v>
          </cell>
        </row>
        <row r="3">
          <cell r="O3">
            <v>1.0249999999999999</v>
          </cell>
        </row>
        <row r="7">
          <cell r="N7" t="str">
            <v>03860C</v>
          </cell>
          <cell r="O7">
            <v>45.473074205048697</v>
          </cell>
        </row>
        <row r="8">
          <cell r="N8" t="str">
            <v>04600C</v>
          </cell>
          <cell r="O8">
            <v>48.237392307059586</v>
          </cell>
        </row>
        <row r="9">
          <cell r="N9" t="str">
            <v>04605C</v>
          </cell>
          <cell r="O9">
            <v>49.619551358065046</v>
          </cell>
        </row>
        <row r="10">
          <cell r="N10" t="str">
            <v>05140C</v>
          </cell>
          <cell r="O10">
            <v>51.001710409070476</v>
          </cell>
        </row>
        <row r="11">
          <cell r="N11" t="str">
            <v>10375C</v>
          </cell>
          <cell r="O11">
            <v>51.001710409070476</v>
          </cell>
        </row>
        <row r="17">
          <cell r="N17" t="str">
            <v>LNG10</v>
          </cell>
          <cell r="O17">
            <v>0.26200000000000001</v>
          </cell>
        </row>
        <row r="18">
          <cell r="N18" t="str">
            <v>LNG15</v>
          </cell>
          <cell r="O18">
            <v>0.36199999999999999</v>
          </cell>
        </row>
        <row r="19">
          <cell r="N19" t="str">
            <v>LNG20</v>
          </cell>
          <cell r="O19">
            <v>0.57699999999999996</v>
          </cell>
        </row>
        <row r="20">
          <cell r="N20" t="str">
            <v>LNG25</v>
          </cell>
          <cell r="O20">
            <v>0.86499999999999999</v>
          </cell>
        </row>
        <row r="23">
          <cell r="N23" t="str">
            <v>CELEVE</v>
          </cell>
          <cell r="O23">
            <v>2.1231606267812495</v>
          </cell>
        </row>
        <row r="24">
          <cell r="N24" t="str">
            <v>CELSGT</v>
          </cell>
          <cell r="O24">
            <v>2.1231606267812495</v>
          </cell>
        </row>
        <row r="27">
          <cell r="N27" t="str">
            <v>CELWKE</v>
          </cell>
          <cell r="O27">
            <v>1.4396189062499998</v>
          </cell>
        </row>
        <row r="30">
          <cell r="N30" t="str">
            <v>CELCDY</v>
          </cell>
          <cell r="O30">
            <v>35</v>
          </cell>
        </row>
        <row r="31">
          <cell r="N31" t="str">
            <v>CELCWE</v>
          </cell>
          <cell r="O31">
            <v>45</v>
          </cell>
        </row>
      </sheetData>
      <sheetData sheetId="5">
        <row r="2">
          <cell r="O2">
            <v>1</v>
          </cell>
        </row>
        <row r="3">
          <cell r="O3">
            <v>1.0149999999999999</v>
          </cell>
        </row>
      </sheetData>
      <sheetData sheetId="6">
        <row r="2">
          <cell r="O2">
            <v>1</v>
          </cell>
        </row>
        <row r="3">
          <cell r="O3">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RatesMay2017</v>
          </cell>
        </row>
        <row r="3">
          <cell r="A3" t="str">
            <v>RatesMay2018</v>
          </cell>
        </row>
        <row r="4">
          <cell r="A4" t="str">
            <v>RatesMarch2019</v>
          </cell>
        </row>
        <row r="5">
          <cell r="A5" t="str">
            <v>RatesMay2019</v>
          </cell>
        </row>
        <row r="6">
          <cell r="A6" t="str">
            <v>RatesNovember2019</v>
          </cell>
        </row>
        <row r="7">
          <cell r="A7" t="str">
            <v>RatesMay2020</v>
          </cell>
        </row>
        <row r="8">
          <cell r="A8" t="str">
            <v>RatesAugust2020</v>
          </cell>
        </row>
      </sheetData>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2.75"/>
  <cols>
    <col min="1" max="1" width="8.5703125" style="1" customWidth="1"/>
    <col min="2" max="2" width="9.7109375" style="1" customWidth="1"/>
    <col min="3" max="3" width="5.7109375" style="1" customWidth="1"/>
    <col min="4" max="4" width="36.28515625" style="28" bestFit="1" customWidth="1"/>
    <col min="5" max="5" width="9" style="1" customWidth="1"/>
    <col min="6" max="6" width="7.7109375" style="1" customWidth="1"/>
    <col min="7" max="12" width="11.7109375" style="1" customWidth="1"/>
    <col min="13" max="13" width="36.5703125" style="31" customWidth="1"/>
    <col min="14" max="15" width="9.28515625" style="31"/>
    <col min="16" max="16" width="12.7109375"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20" ht="37.5" customHeight="1">
      <c r="A1" s="518" t="s">
        <v>379</v>
      </c>
      <c r="B1" s="519"/>
      <c r="C1" s="519"/>
      <c r="D1" s="519"/>
      <c r="E1" s="519"/>
      <c r="F1" s="519"/>
      <c r="G1" s="519"/>
      <c r="H1" s="519"/>
      <c r="I1" s="519"/>
      <c r="J1" s="519"/>
      <c r="K1" s="519"/>
      <c r="L1" s="97"/>
      <c r="M1" s="50"/>
    </row>
    <row r="2" spans="1:20" ht="17.25" customHeight="1" thickBot="1">
      <c r="A2" s="94"/>
      <c r="B2" s="520" t="s">
        <v>377</v>
      </c>
      <c r="C2" s="521"/>
      <c r="D2" s="521"/>
      <c r="E2" s="521"/>
      <c r="F2" s="521"/>
      <c r="G2" s="521"/>
      <c r="H2" s="521"/>
      <c r="I2" s="521"/>
      <c r="J2" s="521"/>
      <c r="K2" s="521"/>
      <c r="L2" s="521"/>
      <c r="M2" s="521"/>
    </row>
    <row r="3" spans="1:20" ht="36" customHeight="1" thickBot="1">
      <c r="A3" s="515" t="s">
        <v>364</v>
      </c>
      <c r="B3" s="516"/>
      <c r="C3" s="516"/>
      <c r="D3" s="516"/>
      <c r="E3" s="516"/>
      <c r="F3" s="516"/>
      <c r="G3" s="516"/>
      <c r="H3" s="516"/>
      <c r="I3" s="516"/>
      <c r="J3" s="516"/>
      <c r="K3" s="516"/>
      <c r="L3" s="517"/>
    </row>
    <row r="4" spans="1:20" ht="76.5" customHeight="1">
      <c r="A4" s="95"/>
      <c r="B4" s="512" t="s">
        <v>376</v>
      </c>
      <c r="C4" s="513"/>
      <c r="D4" s="513"/>
      <c r="E4" s="513"/>
      <c r="F4" s="514"/>
      <c r="G4" s="96" t="s">
        <v>369</v>
      </c>
      <c r="H4" s="93" t="s">
        <v>370</v>
      </c>
      <c r="I4" s="93" t="s">
        <v>371</v>
      </c>
      <c r="J4" s="93" t="s">
        <v>372</v>
      </c>
      <c r="K4" s="93" t="s">
        <v>373</v>
      </c>
      <c r="L4" s="93" t="s">
        <v>375</v>
      </c>
    </row>
    <row r="5" spans="1:20" s="37" customFormat="1" ht="38.25">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75">
      <c r="A129" s="52" t="s">
        <v>323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9"/>
      <c r="B132" s="69">
        <v>614.62148756399699</v>
      </c>
      <c r="C132" s="54" t="s">
        <v>300</v>
      </c>
      <c r="D132" s="54"/>
      <c r="E132" s="53"/>
      <c r="F132" s="54"/>
      <c r="G132" s="33"/>
      <c r="H132" s="33"/>
      <c r="I132" s="33"/>
      <c r="J132" s="33"/>
    </row>
    <row r="133" spans="1:19" ht="15.75">
      <c r="A133" s="69"/>
      <c r="B133" s="69">
        <v>789.87500409830955</v>
      </c>
      <c r="C133" s="54" t="s">
        <v>301</v>
      </c>
      <c r="D133" s="54"/>
      <c r="E133" s="53"/>
      <c r="F133" s="54"/>
      <c r="G133" s="33"/>
      <c r="H133" s="33"/>
      <c r="I133" s="33"/>
      <c r="J133" s="33"/>
    </row>
    <row r="134" spans="1:19" ht="15.75">
      <c r="A134" s="69"/>
      <c r="B134" s="69">
        <v>966.36270032652556</v>
      </c>
      <c r="C134" s="54" t="s">
        <v>302</v>
      </c>
      <c r="D134" s="54"/>
      <c r="E134" s="53"/>
      <c r="F134" s="54"/>
      <c r="G134" s="33"/>
      <c r="H134" s="33"/>
      <c r="I134" s="33"/>
      <c r="J134" s="33"/>
    </row>
    <row r="135" spans="1:19" ht="15.75">
      <c r="A135" s="69"/>
      <c r="B135" s="69">
        <v>1140.3820371669347</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0.29549109979038318</v>
      </c>
      <c r="C138" s="54" t="s">
        <v>305</v>
      </c>
      <c r="D138" s="54"/>
      <c r="E138" s="53"/>
      <c r="F138" s="54"/>
      <c r="G138" s="33"/>
      <c r="H138" s="33"/>
      <c r="I138" s="33"/>
      <c r="J138" s="33"/>
      <c r="R138" s="1"/>
      <c r="S138" s="1"/>
    </row>
    <row r="139" spans="1:19" ht="15.75">
      <c r="A139" s="53"/>
      <c r="B139" s="70">
        <f>B133/2080</f>
        <v>0.37974759812418729</v>
      </c>
      <c r="C139" s="54" t="s">
        <v>306</v>
      </c>
      <c r="D139" s="54"/>
      <c r="E139" s="53"/>
      <c r="F139" s="54"/>
      <c r="G139" s="33"/>
      <c r="H139" s="33"/>
      <c r="I139" s="33"/>
      <c r="J139" s="33"/>
      <c r="R139" s="1"/>
      <c r="S139" s="1"/>
    </row>
    <row r="140" spans="1:19" ht="15.75">
      <c r="A140" s="53"/>
      <c r="B140" s="70">
        <f>B134/2080</f>
        <v>0.46459745208006037</v>
      </c>
      <c r="C140" s="54" t="s">
        <v>307</v>
      </c>
      <c r="D140" s="54"/>
      <c r="E140" s="53"/>
      <c r="F140" s="54"/>
      <c r="G140" s="33"/>
      <c r="H140" s="33"/>
      <c r="I140" s="33"/>
      <c r="J140" s="33"/>
      <c r="R140" s="1"/>
      <c r="S140" s="1"/>
    </row>
    <row r="141" spans="1:19" s="1" customFormat="1" ht="15.75">
      <c r="A141" s="53"/>
      <c r="B141" s="70">
        <f>B135/2080</f>
        <v>0.54826059479179545</v>
      </c>
      <c r="C141" s="54" t="s">
        <v>308</v>
      </c>
      <c r="D141" s="54"/>
      <c r="E141" s="53"/>
      <c r="F141" s="54"/>
      <c r="G141" s="33"/>
      <c r="H141" s="33"/>
      <c r="I141" s="33"/>
      <c r="J141" s="33"/>
      <c r="M141" s="31"/>
      <c r="N141" s="57"/>
      <c r="O141" s="31"/>
      <c r="P141" s="31"/>
      <c r="Q141" s="31"/>
    </row>
    <row r="142" spans="1:19" s="1" customFormat="1" ht="15.75">
      <c r="A142" s="35"/>
      <c r="B142" s="32"/>
      <c r="C142" s="33"/>
      <c r="D142" s="33"/>
      <c r="E142" s="32"/>
      <c r="F142" s="33"/>
      <c r="G142" s="33"/>
      <c r="H142" s="33"/>
      <c r="I142" s="33"/>
      <c r="J142" s="33"/>
      <c r="M142" s="31"/>
      <c r="N142" s="57"/>
      <c r="O142" s="31"/>
      <c r="P142" s="31"/>
      <c r="Q142" s="31"/>
    </row>
    <row r="143" spans="1:19" s="1" customFormat="1" ht="15.75">
      <c r="A143" s="61" t="s">
        <v>309</v>
      </c>
      <c r="B143" s="32"/>
      <c r="C143" s="33"/>
      <c r="D143" s="33"/>
      <c r="E143" s="32"/>
      <c r="F143" s="33"/>
      <c r="G143" s="33"/>
      <c r="H143" s="33"/>
      <c r="I143" s="33"/>
      <c r="J143" s="33"/>
      <c r="M143" s="31"/>
      <c r="N143" s="57"/>
      <c r="O143" s="31"/>
      <c r="P143" s="31"/>
      <c r="Q143" s="31"/>
    </row>
    <row r="144" spans="1:19" s="1" customFormat="1" ht="15.75">
      <c r="A144" s="52" t="s">
        <v>320</v>
      </c>
      <c r="B144" s="53"/>
      <c r="C144" s="54"/>
      <c r="D144" s="54"/>
      <c r="E144" s="53"/>
      <c r="F144" s="54"/>
      <c r="G144" s="55"/>
      <c r="H144" s="54"/>
      <c r="I144" s="54"/>
      <c r="J144" s="54"/>
      <c r="K144" s="56"/>
      <c r="L144" s="56"/>
      <c r="M144" s="57"/>
      <c r="N144" s="57"/>
      <c r="O144" s="31"/>
      <c r="P144" s="31"/>
      <c r="Q144" s="31"/>
    </row>
    <row r="145" spans="1:19" s="1" customFormat="1" ht="15.75">
      <c r="A145" s="58">
        <v>1.165</v>
      </c>
      <c r="B145" s="75" t="s">
        <v>329</v>
      </c>
      <c r="C145" s="54"/>
      <c r="D145" s="54"/>
      <c r="E145" s="53"/>
      <c r="F145" s="54"/>
      <c r="G145" s="55"/>
      <c r="H145" s="54"/>
      <c r="I145" s="54"/>
      <c r="J145" s="54"/>
      <c r="K145" s="56"/>
      <c r="L145" s="56"/>
      <c r="M145" s="57"/>
      <c r="N145" s="57"/>
      <c r="O145" s="31"/>
      <c r="P145" s="31"/>
      <c r="Q145" s="31"/>
    </row>
    <row r="146" spans="1:19" s="1" customFormat="1" ht="15.75">
      <c r="A146" s="53"/>
      <c r="B146" s="59" t="s">
        <v>330</v>
      </c>
      <c r="C146" s="55"/>
      <c r="D146" s="55"/>
      <c r="E146" s="56"/>
      <c r="F146" s="56"/>
      <c r="G146" s="54"/>
      <c r="H146" s="56"/>
      <c r="I146" s="56"/>
      <c r="J146" s="54"/>
      <c r="K146" s="56"/>
      <c r="L146" s="56"/>
      <c r="M146" s="57"/>
      <c r="N146" s="31"/>
      <c r="O146" s="31"/>
      <c r="P146" s="31"/>
      <c r="Q146" s="31"/>
    </row>
    <row r="147" spans="1:19" s="1" customFormat="1" ht="15.75">
      <c r="A147" s="58">
        <v>1.165</v>
      </c>
      <c r="B147" s="52" t="s">
        <v>322</v>
      </c>
      <c r="C147" s="54"/>
      <c r="D147" s="54"/>
      <c r="E147" s="53"/>
      <c r="F147" s="54"/>
      <c r="G147" s="55"/>
      <c r="H147" s="54"/>
      <c r="I147" s="54"/>
      <c r="J147" s="54"/>
      <c r="K147" s="56"/>
      <c r="L147" s="56"/>
      <c r="M147" s="57"/>
      <c r="N147" s="31"/>
      <c r="O147" s="31"/>
      <c r="P147" s="31"/>
      <c r="Q147" s="31"/>
    </row>
    <row r="148" spans="1:19" s="1" customFormat="1" ht="15.75">
      <c r="A148" s="53"/>
      <c r="B148" s="52" t="s">
        <v>331</v>
      </c>
      <c r="C148" s="54"/>
      <c r="D148" s="54"/>
      <c r="E148" s="76"/>
      <c r="F148" s="54"/>
      <c r="I148" s="54"/>
      <c r="J148" s="54"/>
      <c r="K148" s="56"/>
      <c r="L148" s="56"/>
      <c r="M148" s="57"/>
      <c r="N148" s="57"/>
      <c r="O148" s="57"/>
      <c r="P148" s="57"/>
      <c r="Q148" s="57"/>
      <c r="R148" s="56"/>
      <c r="S148" s="56"/>
    </row>
    <row r="149" spans="1:19" s="1" customFormat="1" ht="15.75">
      <c r="A149" s="32"/>
      <c r="B149" s="32"/>
      <c r="C149" s="33"/>
      <c r="D149" s="33"/>
      <c r="E149" s="32"/>
      <c r="F149" s="33"/>
      <c r="G149" s="33"/>
      <c r="H149" s="33"/>
      <c r="I149" s="33"/>
      <c r="J149" s="33"/>
      <c r="M149" s="31"/>
      <c r="N149" s="57"/>
      <c r="O149" s="57"/>
      <c r="P149" s="57"/>
      <c r="Q149" s="57"/>
      <c r="R149" s="56"/>
      <c r="S149" s="56"/>
    </row>
    <row r="150" spans="1:19" s="1" customFormat="1" ht="15.75">
      <c r="A150" s="32"/>
      <c r="B150" s="32"/>
      <c r="C150" s="33"/>
      <c r="D150" s="33"/>
      <c r="E150" s="32"/>
      <c r="F150" s="33"/>
      <c r="G150" s="33"/>
      <c r="H150" s="33"/>
      <c r="I150" s="33"/>
      <c r="J150" s="33"/>
      <c r="M150" s="31"/>
      <c r="N150" s="57"/>
      <c r="O150" s="57"/>
      <c r="P150" s="57"/>
      <c r="Q150" s="57"/>
      <c r="R150" s="56"/>
      <c r="S150" s="56"/>
    </row>
    <row r="151" spans="1:19" s="56" customFormat="1" ht="15.75">
      <c r="A151" s="61" t="s">
        <v>310</v>
      </c>
      <c r="B151" s="53"/>
      <c r="C151" s="54"/>
      <c r="D151" s="54"/>
      <c r="E151" s="53"/>
      <c r="F151" s="54"/>
      <c r="G151" s="54"/>
      <c r="H151" s="54"/>
      <c r="I151" s="54"/>
      <c r="J151" s="54"/>
      <c r="M151" s="57"/>
      <c r="N151" s="57"/>
      <c r="O151" s="57"/>
      <c r="P151" s="57"/>
      <c r="Q151" s="57"/>
      <c r="R151" s="57"/>
      <c r="S151" s="57"/>
    </row>
    <row r="152" spans="1:19" s="56" customFormat="1" ht="15.75">
      <c r="A152" s="52" t="s">
        <v>334</v>
      </c>
      <c r="C152" s="54"/>
      <c r="D152" s="54"/>
      <c r="E152" s="54"/>
      <c r="F152" s="53"/>
      <c r="G152" s="54"/>
      <c r="J152" s="60"/>
      <c r="K152" s="54"/>
      <c r="M152" s="57"/>
      <c r="N152" s="57"/>
      <c r="O152" s="57"/>
      <c r="P152" s="57"/>
      <c r="Q152" s="57"/>
    </row>
    <row r="153" spans="1:19" s="56" customFormat="1" ht="15.75">
      <c r="A153" s="62" t="e">
        <f>ROUND(#REF!*1.015,3)</f>
        <v>#REF!</v>
      </c>
      <c r="B153" s="52" t="s">
        <v>313</v>
      </c>
      <c r="C153" s="54"/>
      <c r="D153" s="54"/>
      <c r="E153" s="54"/>
      <c r="F153" s="53"/>
      <c r="G153" s="54"/>
      <c r="H153" s="54"/>
      <c r="I153" s="54"/>
      <c r="J153" s="54"/>
      <c r="M153" s="57"/>
      <c r="N153" s="57"/>
      <c r="O153" s="57"/>
      <c r="P153" s="57"/>
      <c r="Q153" s="57"/>
    </row>
    <row r="154" spans="1:19" s="57" customFormat="1" ht="15.75">
      <c r="A154" s="63"/>
      <c r="B154" s="56"/>
      <c r="C154" s="56"/>
      <c r="D154" s="55"/>
      <c r="E154" s="56"/>
      <c r="F154" s="56"/>
      <c r="G154" s="56"/>
      <c r="H154" s="56"/>
      <c r="I154" s="56"/>
      <c r="J154" s="56"/>
      <c r="K154" s="56"/>
      <c r="L154" s="56"/>
      <c r="R154" s="56"/>
      <c r="S154" s="56"/>
    </row>
    <row r="155" spans="1:19" s="56" customFormat="1" ht="15.75">
      <c r="A155" s="61" t="s">
        <v>311</v>
      </c>
      <c r="D155" s="55"/>
      <c r="M155" s="57"/>
      <c r="N155" s="57"/>
      <c r="O155" s="57"/>
      <c r="P155" s="57"/>
      <c r="Q155" s="57"/>
    </row>
    <row r="156" spans="1:19" s="56" customFormat="1" ht="15.75">
      <c r="A156" s="52" t="s">
        <v>321</v>
      </c>
      <c r="D156" s="55"/>
      <c r="M156" s="57"/>
      <c r="N156" s="57"/>
      <c r="O156" s="57"/>
      <c r="P156" s="57"/>
      <c r="Q156" s="57"/>
      <c r="R156" s="57"/>
      <c r="S156" s="57"/>
    </row>
    <row r="157" spans="1:19" s="56" customFormat="1" ht="15.75">
      <c r="A157" s="63" t="s">
        <v>328</v>
      </c>
      <c r="B157" s="63"/>
      <c r="D157" s="55"/>
      <c r="M157" s="57"/>
      <c r="N157" s="57"/>
      <c r="O157" s="57"/>
      <c r="P157" s="57"/>
      <c r="Q157" s="57"/>
    </row>
    <row r="158" spans="1:19" s="56" customFormat="1" ht="15.75">
      <c r="A158" s="71" t="e">
        <f>ROUND(#REF!*1.015,3)</f>
        <v>#REF!</v>
      </c>
      <c r="B158" s="65" t="s">
        <v>332</v>
      </c>
      <c r="C158" s="63" t="s">
        <v>314</v>
      </c>
      <c r="D158" s="55"/>
      <c r="M158" s="57"/>
      <c r="N158" s="57"/>
      <c r="O158" s="57"/>
      <c r="P158" s="57"/>
      <c r="Q158" s="57"/>
    </row>
    <row r="159" spans="1:19" s="57" customFormat="1" ht="15.75">
      <c r="A159" s="63"/>
      <c r="B159" s="63"/>
      <c r="C159" s="56"/>
      <c r="D159" s="55"/>
      <c r="E159" s="56"/>
      <c r="F159" s="56"/>
      <c r="G159" s="56"/>
      <c r="H159" s="56"/>
      <c r="I159" s="56"/>
      <c r="J159" s="56"/>
      <c r="K159" s="56"/>
      <c r="L159" s="56"/>
      <c r="R159" s="56"/>
      <c r="S159" s="56"/>
    </row>
    <row r="160" spans="1:19" s="56" customFormat="1" ht="15.75">
      <c r="A160" s="63" t="s">
        <v>312</v>
      </c>
      <c r="B160" s="63"/>
      <c r="D160" s="55"/>
      <c r="M160" s="57"/>
      <c r="N160" s="57"/>
      <c r="O160" s="57"/>
      <c r="P160" s="57"/>
      <c r="Q160" s="57"/>
    </row>
    <row r="161" spans="1:19" s="56" customFormat="1" ht="15.75">
      <c r="A161" s="64" t="e">
        <f>ROUND(#REF!*1.015,3)</f>
        <v>#REF!</v>
      </c>
      <c r="B161" s="63" t="s">
        <v>333</v>
      </c>
      <c r="D161" s="55"/>
      <c r="L161" s="65"/>
      <c r="M161" s="63"/>
      <c r="N161" s="31"/>
      <c r="O161" s="31"/>
      <c r="P161" s="31"/>
      <c r="Q161" s="31"/>
      <c r="R161" s="31"/>
      <c r="S161" s="31"/>
    </row>
    <row r="162" spans="1:19" s="56" customFormat="1" ht="15.75">
      <c r="B162" s="63" t="s">
        <v>317</v>
      </c>
      <c r="D162" s="55"/>
      <c r="M162" s="57"/>
      <c r="N162" s="31"/>
      <c r="O162" s="31"/>
      <c r="P162" s="31"/>
      <c r="Q162" s="31"/>
      <c r="R162" s="31"/>
      <c r="S162" s="31"/>
    </row>
    <row r="163" spans="1:19" s="56" customFormat="1" ht="15.75">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6.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6" style="231" customWidth="1"/>
    <col min="13" max="13" width="12.7109375" style="331" hidden="1" customWidth="1"/>
    <col min="14" max="14" width="14.28515625" style="332" hidden="1" customWidth="1"/>
    <col min="15" max="15" width="14.85546875" style="332" hidden="1" customWidth="1"/>
    <col min="16" max="16" width="49.7109375" style="332" hidden="1" customWidth="1"/>
    <col min="17" max="18" width="11.7109375" style="331" hidden="1" customWidth="1"/>
    <col min="19" max="20" width="11.85546875" style="331" hidden="1" customWidth="1"/>
    <col min="21" max="21" width="12.28515625" style="331" hidden="1" customWidth="1"/>
    <col min="22" max="22" width="9.28515625" style="230" hidden="1" customWidth="1"/>
    <col min="23" max="23" width="12.7109375" style="355" hidden="1" customWidth="1"/>
    <col min="24" max="24" width="14.28515625" style="355" hidden="1" customWidth="1"/>
    <col min="25" max="25" width="14.85546875" style="355" hidden="1" customWidth="1"/>
    <col min="26" max="26" width="49.7109375" style="355" hidden="1" customWidth="1"/>
    <col min="27" max="30" width="11.7109375" style="355" hidden="1" customWidth="1"/>
    <col min="31" max="31" width="12.28515625" style="355" hidden="1" customWidth="1"/>
    <col min="32" max="33" width="0" style="230" hidden="1" customWidth="1"/>
    <col min="34" max="16384" width="9.28515625" style="230"/>
  </cols>
  <sheetData>
    <row r="1" spans="1:31">
      <c r="A1" s="557" t="s">
        <v>718</v>
      </c>
      <c r="B1" s="557"/>
      <c r="C1" s="557"/>
      <c r="D1" s="557"/>
    </row>
    <row r="2" spans="1:31">
      <c r="A2" s="554" t="s">
        <v>691</v>
      </c>
      <c r="B2" s="555"/>
      <c r="C2" s="555"/>
      <c r="D2" s="555"/>
      <c r="E2" s="555"/>
      <c r="F2" s="555"/>
      <c r="G2" s="555"/>
      <c r="H2" s="555"/>
      <c r="I2" s="555"/>
      <c r="J2" s="555"/>
      <c r="K2" s="555"/>
      <c r="L2" s="382"/>
      <c r="M2" s="335"/>
      <c r="N2" s="332" t="s">
        <v>629</v>
      </c>
      <c r="O2" s="383">
        <v>1.0249999999999999</v>
      </c>
    </row>
    <row r="3" spans="1:31" s="57" customFormat="1" ht="15.75" customHeight="1">
      <c r="A3" s="554" t="s">
        <v>639</v>
      </c>
      <c r="B3" s="554"/>
      <c r="C3" s="554"/>
      <c r="D3" s="554"/>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56"/>
      <c r="C8" s="556"/>
      <c r="D8" s="556"/>
      <c r="E8" s="556"/>
      <c r="F8" s="556"/>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5">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719</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720</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723</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724</v>
      </c>
      <c r="L192" s="231" t="s">
        <v>725</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33" priority="1" operator="equal">
      <formula>0</formula>
    </cfRule>
    <cfRule type="cellIs" dxfId="32" priority="2" operator="greaterThanOrEqual">
      <formula>100</formula>
    </cfRule>
    <cfRule type="cellIs" dxfId="31"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2.7109375" style="441" customWidth="1"/>
    <col min="5" max="5" width="7.7109375" style="231" customWidth="1"/>
    <col min="6" max="6" width="8.7109375" style="231" bestFit="1" customWidth="1"/>
    <col min="7" max="10" width="11.5703125" style="442" bestFit="1" customWidth="1"/>
    <col min="11" max="11" width="12.28515625" style="442" bestFit="1" customWidth="1"/>
    <col min="12" max="12" width="23.7109375" style="231" customWidth="1"/>
    <col min="13" max="13" width="8.140625" style="331" hidden="1" customWidth="1"/>
    <col min="14" max="14" width="17.5703125" style="332" hidden="1" customWidth="1"/>
    <col min="15" max="15" width="10" style="332" hidden="1" customWidth="1"/>
    <col min="16" max="16" width="49.7109375" style="332" hidden="1" customWidth="1"/>
    <col min="17" max="18" width="10.7109375" style="331" hidden="1" customWidth="1"/>
    <col min="19" max="21" width="11.85546875" style="331" hidden="1" customWidth="1"/>
    <col min="22" max="22" width="9.28515625" style="230" hidden="1" customWidth="1"/>
    <col min="23" max="23" width="8.140625" style="355" hidden="1" customWidth="1"/>
    <col min="24" max="24" width="9.85546875" style="355" hidden="1" customWidth="1"/>
    <col min="25" max="25" width="5.7109375" style="355" hidden="1" customWidth="1"/>
    <col min="26" max="26" width="49.7109375" style="355" hidden="1" customWidth="1"/>
    <col min="27" max="31" width="8.42578125" style="355" hidden="1" customWidth="1"/>
    <col min="32" max="16384" width="9.28515625" style="230"/>
  </cols>
  <sheetData>
    <row r="1" spans="1:31">
      <c r="A1" s="557" t="s">
        <v>718</v>
      </c>
      <c r="B1" s="557"/>
      <c r="C1" s="557"/>
      <c r="D1" s="557"/>
    </row>
    <row r="2" spans="1:31">
      <c r="A2" s="554" t="s">
        <v>691</v>
      </c>
      <c r="B2" s="555"/>
      <c r="C2" s="555"/>
      <c r="D2" s="555"/>
      <c r="E2" s="555"/>
      <c r="F2" s="555"/>
      <c r="G2" s="555"/>
      <c r="H2" s="555"/>
      <c r="I2" s="555"/>
      <c r="J2" s="555"/>
      <c r="K2" s="555"/>
      <c r="L2" s="382"/>
      <c r="M2" s="335"/>
      <c r="N2" s="332" t="s">
        <v>631</v>
      </c>
      <c r="O2" s="383">
        <v>1.0075000000000001</v>
      </c>
    </row>
    <row r="3" spans="1:31" s="57" customFormat="1" ht="15.75" customHeight="1">
      <c r="A3" s="554" t="s">
        <v>640</v>
      </c>
      <c r="B3" s="554"/>
      <c r="C3" s="554"/>
      <c r="D3" s="554"/>
      <c r="E3" s="554"/>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58"/>
      <c r="C8" s="558"/>
      <c r="D8" s="558"/>
      <c r="E8" s="558"/>
      <c r="F8" s="558"/>
      <c r="G8" s="446"/>
      <c r="H8" s="446"/>
      <c r="I8" s="446"/>
      <c r="J8" s="446"/>
      <c r="K8" s="446"/>
      <c r="L8" s="278"/>
      <c r="M8" s="335"/>
      <c r="Q8" s="331">
        <v>4</v>
      </c>
      <c r="R8" s="331">
        <v>5</v>
      </c>
      <c r="S8" s="331">
        <v>6</v>
      </c>
      <c r="T8" s="331">
        <v>7</v>
      </c>
      <c r="U8" s="331">
        <v>8</v>
      </c>
    </row>
    <row r="9" spans="1:31" ht="47.25">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5">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719</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c r="A148" s="406" t="s">
        <v>720</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2"/>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724</v>
      </c>
      <c r="L192" s="231" t="s">
        <v>725</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30" priority="1" operator="equal">
      <formula>0</formula>
    </cfRule>
    <cfRule type="cellIs" dxfId="29" priority="2" operator="greaterThanOrEqual">
      <formula>100</formula>
    </cfRule>
    <cfRule type="cellIs" dxfId="28"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opLeftCell="A105" zoomScale="98" zoomScaleNormal="98"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2.5703125" style="442" bestFit="1" customWidth="1"/>
    <col min="12" max="12" width="23.7109375" style="231" customWidth="1"/>
    <col min="13" max="13" width="8.28515625" style="331" hidden="1" customWidth="1"/>
    <col min="14" max="14" width="13.42578125" style="332" hidden="1" customWidth="1"/>
    <col min="15" max="15" width="14.7109375" style="332" hidden="1" customWidth="1"/>
    <col min="16" max="16" width="50.7109375" style="332" hidden="1" customWidth="1"/>
    <col min="17" max="17" width="11" style="331" hidden="1" customWidth="1"/>
    <col min="18" max="21" width="12.140625" style="331" hidden="1" customWidth="1"/>
    <col min="22" max="22" width="9.28515625" style="230" hidden="1" customWidth="1"/>
    <col min="23" max="23" width="8.28515625" style="355" hidden="1" customWidth="1"/>
    <col min="24" max="24" width="10" style="355" hidden="1" customWidth="1"/>
    <col min="25" max="25" width="7" style="355" hidden="1" customWidth="1"/>
    <col min="26" max="26" width="50.7109375" style="355" hidden="1" customWidth="1"/>
    <col min="27" max="31" width="8.5703125" style="355" hidden="1" customWidth="1"/>
    <col min="32" max="34" width="9.28515625" style="230" customWidth="1"/>
    <col min="35" max="16384" width="9.28515625" style="230"/>
  </cols>
  <sheetData>
    <row r="1" spans="1:31">
      <c r="A1" s="557" t="s">
        <v>718</v>
      </c>
      <c r="B1" s="557"/>
      <c r="C1" s="557"/>
      <c r="D1" s="557"/>
    </row>
    <row r="2" spans="1:31">
      <c r="A2" s="554" t="s">
        <v>691</v>
      </c>
      <c r="B2" s="555"/>
      <c r="C2" s="555"/>
      <c r="D2" s="555"/>
      <c r="E2" s="555"/>
      <c r="F2" s="555"/>
      <c r="G2" s="555"/>
      <c r="H2" s="555"/>
      <c r="I2" s="555"/>
      <c r="J2" s="555"/>
      <c r="K2" s="555"/>
      <c r="L2" s="382"/>
      <c r="M2" s="335"/>
      <c r="N2" s="332" t="s">
        <v>634</v>
      </c>
      <c r="O2" s="383">
        <v>1.0249999999999999</v>
      </c>
    </row>
    <row r="3" spans="1:31" s="57" customFormat="1" ht="15.75" customHeight="1">
      <c r="A3" s="554" t="s">
        <v>641</v>
      </c>
      <c r="B3" s="554"/>
      <c r="C3" s="554"/>
      <c r="D3" s="554"/>
      <c r="E3" s="554"/>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56"/>
      <c r="C8" s="556"/>
      <c r="D8" s="556"/>
      <c r="E8" s="556"/>
      <c r="F8" s="556"/>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5">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719</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720</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724</v>
      </c>
      <c r="L192" s="231" t="s">
        <v>725</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51">
    <cfRule type="cellIs" dxfId="27" priority="1" operator="equal">
      <formula>0</formula>
    </cfRule>
    <cfRule type="cellIs" dxfId="26" priority="2" operator="greaterThanOrEqual">
      <formula>100</formula>
    </cfRule>
    <cfRule type="cellIs" dxfId="25"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E192"/>
  <sheetViews>
    <sheetView showGridLines="0" topLeftCell="A46" zoomScale="85" zoomScaleNormal="85" workbookViewId="0">
      <selection activeCell="E78" sqref="E78"/>
    </sheetView>
  </sheetViews>
  <sheetFormatPr defaultColWidth="9.28515625" defaultRowHeight="15.75"/>
  <cols>
    <col min="1" max="1" width="8.5703125" style="231" customWidth="1"/>
    <col min="2" max="2" width="9.7109375" style="440" customWidth="1"/>
    <col min="3" max="3" width="6" style="231" customWidth="1"/>
    <col min="4" max="4" width="50.42578125" style="471" bestFit="1" customWidth="1"/>
    <col min="5" max="5" width="7.7109375" style="231" customWidth="1"/>
    <col min="6" max="6" width="8.7109375" style="231" bestFit="1" customWidth="1"/>
    <col min="7" max="10" width="11.5703125" style="442" bestFit="1" customWidth="1"/>
    <col min="11" max="11" width="13.28515625" style="442" bestFit="1" customWidth="1"/>
    <col min="12" max="12" width="11.5703125" style="231" bestFit="1" customWidth="1"/>
    <col min="13" max="13" width="13.8554687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9.285156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4" width="9.28515625" style="230" customWidth="1"/>
    <col min="35" max="16384" width="9.28515625" style="230"/>
  </cols>
  <sheetData>
    <row r="1" spans="1:31">
      <c r="A1" s="557" t="s">
        <v>718</v>
      </c>
      <c r="B1" s="557"/>
      <c r="C1" s="557"/>
      <c r="D1" s="557"/>
    </row>
    <row r="2" spans="1:31">
      <c r="A2" s="554" t="s">
        <v>691</v>
      </c>
      <c r="B2" s="555"/>
      <c r="C2" s="555"/>
      <c r="D2" s="555"/>
      <c r="E2" s="555"/>
      <c r="F2" s="555"/>
      <c r="G2" s="555"/>
      <c r="H2" s="555"/>
      <c r="I2" s="555"/>
      <c r="J2" s="555"/>
      <c r="K2" s="555"/>
      <c r="L2" s="382"/>
      <c r="M2" s="335"/>
      <c r="N2" s="331" t="s">
        <v>634</v>
      </c>
      <c r="O2" s="383">
        <v>1.0075000000000001</v>
      </c>
    </row>
    <row r="3" spans="1:31" s="57" customFormat="1" ht="15.75" customHeight="1">
      <c r="A3" s="554" t="s">
        <v>642</v>
      </c>
      <c r="B3" s="554"/>
      <c r="C3" s="554"/>
      <c r="D3" s="554"/>
      <c r="E3" s="554"/>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
        <v>733</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56"/>
      <c r="C8" s="556"/>
      <c r="D8" s="556"/>
      <c r="E8" s="556"/>
      <c r="F8" s="556"/>
      <c r="G8" s="393"/>
      <c r="H8" s="393"/>
      <c r="I8" s="393"/>
      <c r="J8" s="393"/>
      <c r="K8" s="393"/>
      <c r="L8" s="278"/>
      <c r="M8" s="335"/>
      <c r="Q8" s="331">
        <v>4</v>
      </c>
      <c r="R8" s="331">
        <v>5</v>
      </c>
      <c r="S8" s="331">
        <v>6</v>
      </c>
      <c r="T8" s="331">
        <v>7</v>
      </c>
      <c r="U8" s="331">
        <v>8</v>
      </c>
    </row>
    <row r="9" spans="1:31" ht="47.25">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3" ca="1" si="0">Q10</f>
        <v>29.445</v>
      </c>
      <c r="H10" s="409">
        <f t="shared" ref="H10:H43" ca="1" si="1">R10</f>
        <v>30.919</v>
      </c>
      <c r="I10" s="409">
        <f t="shared" ref="I10:I43" ca="1" si="2">S10</f>
        <v>32.463999999999999</v>
      </c>
      <c r="J10" s="409">
        <f t="shared" ref="J10:J43" ca="1" si="3">T10</f>
        <v>34.087000000000003</v>
      </c>
      <c r="K10" s="409">
        <f t="shared" ref="K10:K43" ca="1" si="4">U10</f>
        <v>35.790999999999997</v>
      </c>
      <c r="L10" s="365"/>
      <c r="M10" s="335" t="s">
        <v>588</v>
      </c>
      <c r="N10" s="331" t="str">
        <f t="shared" ref="N10:N43" si="5">A10</f>
        <v>02845C</v>
      </c>
      <c r="O10" s="410" t="str">
        <f t="shared" ref="O10:O43" si="6">B10</f>
        <v>141</v>
      </c>
      <c r="P10" s="332" t="str">
        <f t="shared" ref="P10:P43"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50" si="35">M22</f>
        <v>Y</v>
      </c>
      <c r="X22" s="355" t="str">
        <f t="shared" ref="X22:X50" si="36">N22</f>
        <v>59231C</v>
      </c>
      <c r="Y22" s="413" t="str">
        <f t="shared" ref="Y22:Y51" si="37">O22</f>
        <v>088</v>
      </c>
      <c r="Z22" s="355" t="str">
        <f t="shared" ref="Z22:Z50" si="38">P22</f>
        <v>Assessing Technician</v>
      </c>
      <c r="AA22" s="414">
        <f t="shared" ref="AA22:AA50" ca="1" si="39">IF(LEFT($C22,1)="N",Q22,ROUNDUP(Q22/2080,3))</f>
        <v>31.673999999999999</v>
      </c>
      <c r="AB22" s="414">
        <f t="shared" ref="AB22:AB50" ca="1" si="40">IF(LEFT($C22,1)="N",R22,ROUNDUP(R22/2080,3))</f>
        <v>33.259</v>
      </c>
      <c r="AC22" s="414">
        <f t="shared" ref="AC22:AC50" ca="1" si="41">IF(LEFT($C22,1)="N",S22,ROUNDUP(S22/2080,3))</f>
        <v>34.920999999999999</v>
      </c>
      <c r="AD22" s="414">
        <f t="shared" ref="AD22:AD50" ca="1" si="42">IF(LEFT($C22,1)="N",T22,ROUNDUP(T22/2080,3))</f>
        <v>36.667000000000002</v>
      </c>
      <c r="AE22" s="414">
        <f t="shared" ref="AE22:AE50"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7"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20" t="s">
        <v>729</v>
      </c>
      <c r="B33" s="407" t="s">
        <v>730</v>
      </c>
      <c r="C33" s="420" t="s">
        <v>43</v>
      </c>
      <c r="D33" s="467" t="s">
        <v>731</v>
      </c>
      <c r="E33" s="420">
        <v>425</v>
      </c>
      <c r="F33" s="420">
        <v>9</v>
      </c>
      <c r="G33" s="409">
        <f t="shared" ref="G33" si="44">Q33</f>
        <v>38.423999999999999</v>
      </c>
      <c r="H33" s="409">
        <f t="shared" ref="H33" si="45">R33</f>
        <v>40.345999999999997</v>
      </c>
      <c r="I33" s="409">
        <f t="shared" ref="I33" si="46">S33</f>
        <v>42.363</v>
      </c>
      <c r="J33" s="409">
        <f t="shared" ref="J33" si="47">T33</f>
        <v>44.481000000000002</v>
      </c>
      <c r="K33" s="409">
        <f t="shared" ref="K33" si="48">U33</f>
        <v>46.706000000000003</v>
      </c>
      <c r="L33" s="365"/>
      <c r="M33" s="335" t="s">
        <v>588</v>
      </c>
      <c r="N33" s="331" t="str">
        <f t="shared" si="5"/>
        <v>53095C</v>
      </c>
      <c r="O33" s="410" t="str">
        <f t="shared" si="6"/>
        <v>170</v>
      </c>
      <c r="P33" s="332" t="str">
        <f t="shared" si="7"/>
        <v>Case Investigator II - Civil Rights</v>
      </c>
      <c r="Q33" s="474">
        <v>38.423999999999999</v>
      </c>
      <c r="R33" s="474">
        <v>40.345999999999997</v>
      </c>
      <c r="S33" s="474">
        <v>42.363</v>
      </c>
      <c r="T33" s="474">
        <v>44.481000000000002</v>
      </c>
      <c r="U33" s="474">
        <v>46.706000000000003</v>
      </c>
      <c r="W33" s="412" t="str">
        <f t="shared" si="35"/>
        <v>Y</v>
      </c>
      <c r="X33" s="355" t="str">
        <f t="shared" si="36"/>
        <v>53095C</v>
      </c>
      <c r="Y33" s="413" t="str">
        <f t="shared" si="37"/>
        <v>170</v>
      </c>
      <c r="Z33" s="355" t="str">
        <f t="shared" si="38"/>
        <v>Case Investigator II - Civil Rights</v>
      </c>
      <c r="AA33" s="414">
        <f t="shared" ref="AA33" si="49">IF(LEFT($C33,1)="N",Q33,ROUNDUP(Q33/2080,3))</f>
        <v>38.423999999999999</v>
      </c>
      <c r="AB33" s="414">
        <f t="shared" ref="AB33" si="50">IF(LEFT($C33,1)="N",R33,ROUNDUP(R33/2080,3))</f>
        <v>40.345999999999997</v>
      </c>
      <c r="AC33" s="414">
        <f t="shared" ref="AC33" si="51">IF(LEFT($C33,1)="N",S33,ROUNDUP(S33/2080,3))</f>
        <v>42.363</v>
      </c>
      <c r="AD33" s="414">
        <f t="shared" ref="AD33" si="52">IF(LEFT($C33,1)="N",T33,ROUNDUP(T33/2080,3))</f>
        <v>44.481000000000002</v>
      </c>
      <c r="AE33" s="414">
        <f t="shared" ref="AE33" si="53">IF(LEFT($C33,1)="N",U33,ROUNDUP(U33/2080,3))</f>
        <v>46.706000000000003</v>
      </c>
    </row>
    <row r="34" spans="1:31">
      <c r="A34" s="406" t="s">
        <v>78</v>
      </c>
      <c r="B34" s="407" t="s">
        <v>79</v>
      </c>
      <c r="C34" s="406" t="s">
        <v>43</v>
      </c>
      <c r="D34" s="464" t="s">
        <v>80</v>
      </c>
      <c r="E34" s="406">
        <v>240</v>
      </c>
      <c r="F34" s="406">
        <v>5</v>
      </c>
      <c r="G34" s="409">
        <f t="shared" ca="1" si="0"/>
        <v>23.835999999999999</v>
      </c>
      <c r="H34" s="409">
        <f t="shared" ca="1" si="1"/>
        <v>25.027000000000001</v>
      </c>
      <c r="I34" s="409">
        <f t="shared" ca="1" si="2"/>
        <v>26.279</v>
      </c>
      <c r="J34" s="409">
        <f t="shared" ca="1" si="3"/>
        <v>27.593</v>
      </c>
      <c r="K34" s="409">
        <f t="shared" ca="1" si="4"/>
        <v>28.972999999999999</v>
      </c>
      <c r="L34" s="365"/>
      <c r="M34" s="335" t="s">
        <v>588</v>
      </c>
      <c r="N34" s="331" t="str">
        <f t="shared" si="5"/>
        <v>01610C</v>
      </c>
      <c r="O34" s="410" t="str">
        <f t="shared" si="6"/>
        <v>111</v>
      </c>
      <c r="P34" s="332" t="str">
        <f t="shared" si="7"/>
        <v xml:space="preserve">Central Alarm Station Oper </v>
      </c>
      <c r="Q34" s="411" cm="1">
        <f t="array" aca="1" ref="Q34" ca="1">ROUND(IF($M34="Y",VLOOKUP($N34,INDIRECT($O$3),Q$8,0)*INDIRECT($N$2),VLOOKUP($N34,INDIRECT($O$3),Q$8,0)),IF(LEFT($C34,1)="N",3,0))</f>
        <v>23.835999999999999</v>
      </c>
      <c r="R34" s="411" cm="1">
        <f t="array" aca="1" ref="R34" ca="1">ROUND(IF($M34="Y",VLOOKUP($N34,INDIRECT($O$3),R$8,0)*INDIRECT($N$2),VLOOKUP($N34,INDIRECT($O$3),R$8,0)),IF(LEFT($C34,1)="N",3,0))</f>
        <v>25.027000000000001</v>
      </c>
      <c r="S34" s="411" cm="1">
        <f t="array" aca="1" ref="S34" ca="1">ROUND(IF($M34="Y",VLOOKUP($N34,INDIRECT($O$3),S$8,0)*INDIRECT($N$2),VLOOKUP($N34,INDIRECT($O$3),S$8,0)),IF(LEFT($C34,1)="N",3,0))</f>
        <v>26.279</v>
      </c>
      <c r="T34" s="411" cm="1">
        <f t="array" aca="1" ref="T34" ca="1">ROUND(IF($M34="Y",VLOOKUP($N34,INDIRECT($O$3),T$8,0)*INDIRECT($N$2),VLOOKUP($N34,INDIRECT($O$3),T$8,0)),IF(LEFT($C34,1)="N",3,0))</f>
        <v>27.593</v>
      </c>
      <c r="U34" s="411" cm="1">
        <f t="array" aca="1" ref="U34" ca="1">ROUND(IF($M34="Y",VLOOKUP($N34,INDIRECT($O$3),U$8,0)*INDIRECT($N$2),VLOOKUP($N34,INDIRECT($O$3),U$8,0)),IF(LEFT($C34,1)="N",3,0))</f>
        <v>28.972999999999999</v>
      </c>
      <c r="W34" s="412" t="str">
        <f t="shared" si="35"/>
        <v>Y</v>
      </c>
      <c r="X34" s="355" t="str">
        <f t="shared" si="36"/>
        <v>01610C</v>
      </c>
      <c r="Y34" s="413" t="str">
        <f t="shared" si="37"/>
        <v>111</v>
      </c>
      <c r="Z34" s="355" t="str">
        <f t="shared" si="38"/>
        <v xml:space="preserve">Central Alarm Station Oper </v>
      </c>
      <c r="AA34" s="414">
        <f t="shared" ca="1" si="39"/>
        <v>23.835999999999999</v>
      </c>
      <c r="AB34" s="414">
        <f t="shared" ca="1" si="40"/>
        <v>25.027000000000001</v>
      </c>
      <c r="AC34" s="414">
        <f t="shared" ca="1" si="41"/>
        <v>26.279</v>
      </c>
      <c r="AD34" s="414">
        <f t="shared" ca="1" si="42"/>
        <v>27.593</v>
      </c>
      <c r="AE34" s="414">
        <f t="shared" ca="1" si="43"/>
        <v>28.972999999999999</v>
      </c>
    </row>
    <row r="35" spans="1:31">
      <c r="A35" s="406" t="s">
        <v>81</v>
      </c>
      <c r="B35" s="407" t="s">
        <v>82</v>
      </c>
      <c r="C35" s="406" t="s">
        <v>43</v>
      </c>
      <c r="D35" s="464" t="s">
        <v>83</v>
      </c>
      <c r="E35" s="406">
        <v>273</v>
      </c>
      <c r="F35" s="406">
        <v>6</v>
      </c>
      <c r="G35" s="409">
        <f t="shared" ca="1" si="0"/>
        <v>27.216999999999999</v>
      </c>
      <c r="H35" s="409">
        <f t="shared" ca="1" si="1"/>
        <v>28.579000000000001</v>
      </c>
      <c r="I35" s="409">
        <f t="shared" ca="1" si="2"/>
        <v>30.006</v>
      </c>
      <c r="J35" s="409">
        <f t="shared" ca="1" si="3"/>
        <v>31.509</v>
      </c>
      <c r="K35" s="409">
        <f t="shared" ca="1" si="4"/>
        <v>33.082999999999998</v>
      </c>
      <c r="L35" s="365"/>
      <c r="M35" s="335" t="s">
        <v>588</v>
      </c>
      <c r="N35" s="331" t="str">
        <f t="shared" si="5"/>
        <v>11020C</v>
      </c>
      <c r="O35" s="410" t="str">
        <f t="shared" si="6"/>
        <v>063</v>
      </c>
      <c r="P35" s="332" t="str">
        <f t="shared" si="7"/>
        <v xml:space="preserve">Claims Specialist </v>
      </c>
      <c r="Q35" s="411" cm="1">
        <f t="array" aca="1" ref="Q35" ca="1">ROUND(IF($M35="Y",VLOOKUP($N35,INDIRECT($O$3),Q$8,0)*INDIRECT($N$2),VLOOKUP($N35,INDIRECT($O$3),Q$8,0)),IF(LEFT($C35,1)="N",3,0))</f>
        <v>27.216999999999999</v>
      </c>
      <c r="R35" s="411" cm="1">
        <f t="array" aca="1" ref="R35" ca="1">ROUND(IF($M35="Y",VLOOKUP($N35,INDIRECT($O$3),R$8,0)*INDIRECT($N$2),VLOOKUP($N35,INDIRECT($O$3),R$8,0)),IF(LEFT($C35,1)="N",3,0))</f>
        <v>28.579000000000001</v>
      </c>
      <c r="S35" s="411" cm="1">
        <f t="array" aca="1" ref="S35" ca="1">ROUND(IF($M35="Y",VLOOKUP($N35,INDIRECT($O$3),S$8,0)*INDIRECT($N$2),VLOOKUP($N35,INDIRECT($O$3),S$8,0)),IF(LEFT($C35,1)="N",3,0))</f>
        <v>30.006</v>
      </c>
      <c r="T35" s="411" cm="1">
        <f t="array" aca="1" ref="T35" ca="1">ROUND(IF($M35="Y",VLOOKUP($N35,INDIRECT($O$3),T$8,0)*INDIRECT($N$2),VLOOKUP($N35,INDIRECT($O$3),T$8,0)),IF(LEFT($C35,1)="N",3,0))</f>
        <v>31.509</v>
      </c>
      <c r="U35" s="411" cm="1">
        <f t="array" aca="1" ref="U35" ca="1">ROUND(IF($M35="Y",VLOOKUP($N35,INDIRECT($O$3),U$8,0)*INDIRECT($N$2),VLOOKUP($N35,INDIRECT($O$3),U$8,0)),IF(LEFT($C35,1)="N",3,0))</f>
        <v>33.082999999999998</v>
      </c>
      <c r="W35" s="412" t="str">
        <f t="shared" si="35"/>
        <v>Y</v>
      </c>
      <c r="X35" s="355" t="str">
        <f t="shared" si="36"/>
        <v>11020C</v>
      </c>
      <c r="Y35" s="413" t="str">
        <f t="shared" si="37"/>
        <v>063</v>
      </c>
      <c r="Z35" s="355" t="str">
        <f t="shared" si="38"/>
        <v xml:space="preserve">Claims Specialist </v>
      </c>
      <c r="AA35" s="414">
        <f t="shared" ca="1" si="39"/>
        <v>27.216999999999999</v>
      </c>
      <c r="AB35" s="414">
        <f t="shared" ca="1" si="40"/>
        <v>28.579000000000001</v>
      </c>
      <c r="AC35" s="414">
        <f t="shared" ca="1" si="41"/>
        <v>30.006</v>
      </c>
      <c r="AD35" s="414">
        <f t="shared" ca="1" si="42"/>
        <v>31.509</v>
      </c>
      <c r="AE35" s="414">
        <f t="shared" ca="1" si="43"/>
        <v>33.082999999999998</v>
      </c>
    </row>
    <row r="36" spans="1:31">
      <c r="A36" s="406" t="s">
        <v>84</v>
      </c>
      <c r="B36" s="407" t="s">
        <v>113</v>
      </c>
      <c r="C36" s="406" t="s">
        <v>43</v>
      </c>
      <c r="D36" s="464" t="s">
        <v>85</v>
      </c>
      <c r="E36" s="406">
        <v>311</v>
      </c>
      <c r="F36" s="406">
        <v>6</v>
      </c>
      <c r="G36" s="409">
        <f t="shared" ca="1" si="0"/>
        <v>29.445</v>
      </c>
      <c r="H36" s="409">
        <f t="shared" ca="1" si="1"/>
        <v>30.919</v>
      </c>
      <c r="I36" s="409">
        <f t="shared" ca="1" si="2"/>
        <v>32.463999999999999</v>
      </c>
      <c r="J36" s="409">
        <f t="shared" ca="1" si="3"/>
        <v>34.087000000000003</v>
      </c>
      <c r="K36" s="409">
        <f t="shared" ca="1" si="4"/>
        <v>35.790999999999997</v>
      </c>
      <c r="L36" s="365"/>
      <c r="M36" s="335" t="s">
        <v>588</v>
      </c>
      <c r="N36" s="331" t="str">
        <f t="shared" si="5"/>
        <v>02236C</v>
      </c>
      <c r="O36" s="410" t="str">
        <f t="shared" si="6"/>
        <v>140</v>
      </c>
      <c r="P36" s="332" t="str">
        <f t="shared" si="7"/>
        <v>Code Compliance Specialist - Traffic</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34.087000000000003</v>
      </c>
      <c r="U36" s="411" cm="1">
        <f t="array" aca="1" ref="U36" ca="1">ROUND(IF($M36="Y",VLOOKUP($N36,INDIRECT($O$3),U$8,0)*INDIRECT($N$2),VLOOKUP($N36,INDIRECT($O$3),U$8,0)),IF(LEFT($C36,1)="N",3,0))</f>
        <v>35.790999999999997</v>
      </c>
      <c r="W36" s="412" t="str">
        <f t="shared" si="35"/>
        <v>Y</v>
      </c>
      <c r="X36" s="355" t="str">
        <f t="shared" si="36"/>
        <v>02236C</v>
      </c>
      <c r="Y36" s="413" t="str">
        <f t="shared" si="37"/>
        <v>140</v>
      </c>
      <c r="Z36" s="355" t="str">
        <f t="shared" si="38"/>
        <v>Code Compliance Specialist - Traffic</v>
      </c>
      <c r="AA36" s="414">
        <f t="shared" ca="1" si="39"/>
        <v>29.445</v>
      </c>
      <c r="AB36" s="414">
        <f t="shared" ca="1" si="40"/>
        <v>30.919</v>
      </c>
      <c r="AC36" s="414">
        <f t="shared" ca="1" si="41"/>
        <v>32.463999999999999</v>
      </c>
      <c r="AD36" s="414">
        <f t="shared" ca="1" si="42"/>
        <v>34.087000000000003</v>
      </c>
      <c r="AE36" s="414">
        <f t="shared" ca="1" si="43"/>
        <v>35.790999999999997</v>
      </c>
    </row>
    <row r="37" spans="1:31">
      <c r="A37" s="406" t="s">
        <v>86</v>
      </c>
      <c r="B37" s="407" t="s">
        <v>87</v>
      </c>
      <c r="C37" s="406" t="s">
        <v>43</v>
      </c>
      <c r="D37" s="464" t="s">
        <v>88</v>
      </c>
      <c r="E37" s="406">
        <v>308</v>
      </c>
      <c r="F37" s="406">
        <v>6</v>
      </c>
      <c r="G37" s="409">
        <f t="shared" ca="1" si="0"/>
        <v>29.445</v>
      </c>
      <c r="H37" s="409">
        <f t="shared" ca="1" si="1"/>
        <v>30.919</v>
      </c>
      <c r="I37" s="409">
        <f t="shared" ca="1" si="2"/>
        <v>32.463999999999999</v>
      </c>
      <c r="J37" s="409">
        <f t="shared" ca="1" si="3"/>
        <v>34.088000000000001</v>
      </c>
      <c r="K37" s="409">
        <f t="shared" ca="1" si="4"/>
        <v>35.790999999999997</v>
      </c>
      <c r="L37" s="365"/>
      <c r="M37" s="335" t="s">
        <v>588</v>
      </c>
      <c r="N37" s="331" t="str">
        <f t="shared" si="5"/>
        <v>02260C</v>
      </c>
      <c r="O37" s="410" t="str">
        <f t="shared" si="6"/>
        <v>143</v>
      </c>
      <c r="P37" s="332" t="str">
        <f t="shared" si="7"/>
        <v xml:space="preserve">Committee Clerk </v>
      </c>
      <c r="Q37" s="411" cm="1">
        <f t="array" aca="1" ref="Q37" ca="1">ROUND(IF($M37="Y",VLOOKUP($N37,INDIRECT($O$3),Q$8,0)*INDIRECT($N$2),VLOOKUP($N37,INDIRECT($O$3),Q$8,0)),IF(LEFT($C37,1)="N",3,0))</f>
        <v>29.445</v>
      </c>
      <c r="R37" s="411" cm="1">
        <f t="array" aca="1" ref="R37" ca="1">ROUND(IF($M37="Y",VLOOKUP($N37,INDIRECT($O$3),R$8,0)*INDIRECT($N$2),VLOOKUP($N37,INDIRECT($O$3),R$8,0)),IF(LEFT($C37,1)="N",3,0))</f>
        <v>30.919</v>
      </c>
      <c r="S37" s="411" cm="1">
        <f t="array" aca="1" ref="S37" ca="1">ROUND(IF($M37="Y",VLOOKUP($N37,INDIRECT($O$3),S$8,0)*INDIRECT($N$2),VLOOKUP($N37,INDIRECT($O$3),S$8,0)),IF(LEFT($C37,1)="N",3,0))</f>
        <v>32.463999999999999</v>
      </c>
      <c r="T37" s="411" cm="1">
        <f t="array" aca="1" ref="T37" ca="1">ROUND(IF($M37="Y",VLOOKUP($N37,INDIRECT($O$3),T$8,0)*INDIRECT($N$2),VLOOKUP($N37,INDIRECT($O$3),T$8,0)),IF(LEFT($C37,1)="N",3,0))</f>
        <v>34.088000000000001</v>
      </c>
      <c r="U37" s="411" cm="1">
        <f t="array" aca="1" ref="U37" ca="1">ROUND(IF($M37="Y",VLOOKUP($N37,INDIRECT($O$3),U$8,0)*INDIRECT($N$2),VLOOKUP($N37,INDIRECT($O$3),U$8,0)),IF(LEFT($C37,1)="N",3,0))</f>
        <v>35.790999999999997</v>
      </c>
      <c r="W37" s="412" t="str">
        <f t="shared" si="35"/>
        <v>Y</v>
      </c>
      <c r="X37" s="355" t="str">
        <f t="shared" si="36"/>
        <v>02260C</v>
      </c>
      <c r="Y37" s="413" t="str">
        <f t="shared" si="37"/>
        <v>143</v>
      </c>
      <c r="Z37" s="355" t="str">
        <f t="shared" si="38"/>
        <v xml:space="preserve">Committee Clerk </v>
      </c>
      <c r="AA37" s="414">
        <f t="shared" ca="1" si="39"/>
        <v>29.445</v>
      </c>
      <c r="AB37" s="414">
        <f t="shared" ca="1" si="40"/>
        <v>30.919</v>
      </c>
      <c r="AC37" s="414">
        <f t="shared" ca="1" si="41"/>
        <v>32.463999999999999</v>
      </c>
      <c r="AD37" s="414">
        <f t="shared" ca="1" si="42"/>
        <v>34.088000000000001</v>
      </c>
      <c r="AE37" s="414">
        <f t="shared" ca="1" si="43"/>
        <v>35.790999999999997</v>
      </c>
    </row>
    <row r="38" spans="1:31">
      <c r="A38" s="406" t="s">
        <v>573</v>
      </c>
      <c r="B38" s="407" t="s">
        <v>574</v>
      </c>
      <c r="C38" s="406" t="s">
        <v>43</v>
      </c>
      <c r="D38" s="464" t="s">
        <v>575</v>
      </c>
      <c r="E38" s="406">
        <v>348</v>
      </c>
      <c r="F38" s="406">
        <v>7</v>
      </c>
      <c r="G38" s="409">
        <f t="shared" ca="1" si="0"/>
        <v>32.829000000000001</v>
      </c>
      <c r="H38" s="409">
        <f t="shared" ca="1" si="1"/>
        <v>34.468000000000004</v>
      </c>
      <c r="I38" s="409">
        <f t="shared" ca="1" si="2"/>
        <v>36.191000000000003</v>
      </c>
      <c r="J38" s="409">
        <f t="shared" ca="1" si="3"/>
        <v>38.002000000000002</v>
      </c>
      <c r="K38" s="409">
        <f t="shared" ca="1" si="4"/>
        <v>39.902000000000001</v>
      </c>
      <c r="L38" s="365"/>
      <c r="M38" s="335" t="s">
        <v>588</v>
      </c>
      <c r="N38" s="331" t="str">
        <f t="shared" si="5"/>
        <v>53022C</v>
      </c>
      <c r="O38" s="410" t="str">
        <f t="shared" si="6"/>
        <v>126</v>
      </c>
      <c r="P38" s="332" t="str">
        <f t="shared" si="7"/>
        <v>Community Partnership Liaison</v>
      </c>
      <c r="Q38" s="411" cm="1">
        <f t="array" aca="1" ref="Q38" ca="1">ROUND(IF($M38="Y",VLOOKUP($N38,INDIRECT($O$3),Q$8,0)*INDIRECT($N$2),VLOOKUP($N38,INDIRECT($O$3),Q$8,0)),IF(LEFT($C38,1)="N",3,0))</f>
        <v>32.829000000000001</v>
      </c>
      <c r="R38" s="411" cm="1">
        <f t="array" aca="1" ref="R38" ca="1">ROUND(IF($M38="Y",VLOOKUP($N38,INDIRECT($O$3),R$8,0)*INDIRECT($N$2),VLOOKUP($N38,INDIRECT($O$3),R$8,0)),IF(LEFT($C38,1)="N",3,0))</f>
        <v>34.468000000000004</v>
      </c>
      <c r="S38" s="411" cm="1">
        <f t="array" aca="1" ref="S38" ca="1">ROUND(IF($M38="Y",VLOOKUP($N38,INDIRECT($O$3),S$8,0)*INDIRECT($N$2),VLOOKUP($N38,INDIRECT($O$3),S$8,0)),IF(LEFT($C38,1)="N",3,0))</f>
        <v>36.191000000000003</v>
      </c>
      <c r="T38" s="411" cm="1">
        <f t="array" aca="1" ref="T38" ca="1">ROUND(IF($M38="Y",VLOOKUP($N38,INDIRECT($O$3),T$8,0)*INDIRECT($N$2),VLOOKUP($N38,INDIRECT($O$3),T$8,0)),IF(LEFT($C38,1)="N",3,0))</f>
        <v>38.002000000000002</v>
      </c>
      <c r="U38" s="411" cm="1">
        <f t="array" aca="1" ref="U38" ca="1">ROUND(IF($M38="Y",VLOOKUP($N38,INDIRECT($O$3),U$8,0)*INDIRECT($N$2),VLOOKUP($N38,INDIRECT($O$3),U$8,0)),IF(LEFT($C38,1)="N",3,0))</f>
        <v>39.902000000000001</v>
      </c>
      <c r="W38" s="412" t="str">
        <f t="shared" si="35"/>
        <v>Y</v>
      </c>
      <c r="X38" s="355" t="str">
        <f t="shared" si="36"/>
        <v>53022C</v>
      </c>
      <c r="Y38" s="413" t="str">
        <f t="shared" si="37"/>
        <v>126</v>
      </c>
      <c r="Z38" s="355" t="str">
        <f t="shared" si="38"/>
        <v>Community Partnership Liaison</v>
      </c>
      <c r="AA38" s="414">
        <f t="shared" ca="1" si="39"/>
        <v>32.829000000000001</v>
      </c>
      <c r="AB38" s="414">
        <f t="shared" ca="1" si="40"/>
        <v>34.468000000000004</v>
      </c>
      <c r="AC38" s="414">
        <f t="shared" ca="1" si="41"/>
        <v>36.191000000000003</v>
      </c>
      <c r="AD38" s="414">
        <f t="shared" ca="1" si="42"/>
        <v>38.002000000000002</v>
      </c>
      <c r="AE38" s="414">
        <f t="shared" ca="1" si="43"/>
        <v>39.902000000000001</v>
      </c>
    </row>
    <row r="39" spans="1:31">
      <c r="A39" s="406" t="s">
        <v>532</v>
      </c>
      <c r="B39" s="407">
        <v>154</v>
      </c>
      <c r="C39" s="406" t="s">
        <v>43</v>
      </c>
      <c r="D39" s="464" t="s">
        <v>533</v>
      </c>
      <c r="E39" s="406">
        <v>355</v>
      </c>
      <c r="F39" s="406">
        <v>7</v>
      </c>
      <c r="G39" s="409">
        <f t="shared" ca="1" si="0"/>
        <v>32.834000000000003</v>
      </c>
      <c r="H39" s="409">
        <f t="shared" ca="1" si="1"/>
        <v>34.469000000000001</v>
      </c>
      <c r="I39" s="409">
        <f t="shared" ca="1" si="2"/>
        <v>36.195</v>
      </c>
      <c r="J39" s="409">
        <f t="shared" ca="1" si="3"/>
        <v>38</v>
      </c>
      <c r="K39" s="409">
        <f t="shared" ca="1" si="4"/>
        <v>39.904000000000003</v>
      </c>
      <c r="L39" s="365"/>
      <c r="M39" s="335" t="s">
        <v>588</v>
      </c>
      <c r="N39" s="331" t="str">
        <f t="shared" si="5"/>
        <v>59409C</v>
      </c>
      <c r="O39" s="410">
        <f t="shared" si="6"/>
        <v>154</v>
      </c>
      <c r="P39" s="332" t="str">
        <f t="shared" si="7"/>
        <v>Community Pet Case Coordinator</v>
      </c>
      <c r="Q39" s="411" cm="1">
        <f t="array" aca="1" ref="Q39" ca="1">ROUND(IF($M39="Y",VLOOKUP($N39,INDIRECT($O$3),Q$8,0)*INDIRECT($N$2),VLOOKUP($N39,INDIRECT($O$3),Q$8,0)),IF(LEFT($C39,1)="N",3,0))</f>
        <v>32.834000000000003</v>
      </c>
      <c r="R39" s="411" cm="1">
        <f t="array" aca="1" ref="R39" ca="1">ROUND(IF($M39="Y",VLOOKUP($N39,INDIRECT($O$3),R$8,0)*INDIRECT($N$2),VLOOKUP($N39,INDIRECT($O$3),R$8,0)),IF(LEFT($C39,1)="N",3,0))</f>
        <v>34.469000000000001</v>
      </c>
      <c r="S39" s="411" cm="1">
        <f t="array" aca="1" ref="S39" ca="1">ROUND(IF($M39="Y",VLOOKUP($N39,INDIRECT($O$3),S$8,0)*INDIRECT($N$2),VLOOKUP($N39,INDIRECT($O$3),S$8,0)),IF(LEFT($C39,1)="N",3,0))</f>
        <v>36.195</v>
      </c>
      <c r="T39" s="411" cm="1">
        <f t="array" aca="1" ref="T39" ca="1">ROUND(IF($M39="Y",VLOOKUP($N39,INDIRECT($O$3),T$8,0)*INDIRECT($N$2),VLOOKUP($N39,INDIRECT($O$3),T$8,0)),IF(LEFT($C39,1)="N",3,0))</f>
        <v>38</v>
      </c>
      <c r="U39" s="411" cm="1">
        <f t="array" aca="1" ref="U39" ca="1">ROUND(IF($M39="Y",VLOOKUP($N39,INDIRECT($O$3),U$8,0)*INDIRECT($N$2),VLOOKUP($N39,INDIRECT($O$3),U$8,0)),IF(LEFT($C39,1)="N",3,0))</f>
        <v>39.904000000000003</v>
      </c>
      <c r="W39" s="412" t="str">
        <f t="shared" si="35"/>
        <v>Y</v>
      </c>
      <c r="X39" s="355" t="str">
        <f t="shared" si="36"/>
        <v>59409C</v>
      </c>
      <c r="Y39" s="413">
        <f t="shared" si="37"/>
        <v>154</v>
      </c>
      <c r="Z39" s="355" t="str">
        <f t="shared" si="38"/>
        <v>Community Pet Case Coordinator</v>
      </c>
      <c r="AA39" s="414">
        <f t="shared" ca="1" si="39"/>
        <v>32.834000000000003</v>
      </c>
      <c r="AB39" s="414">
        <f t="shared" ca="1" si="40"/>
        <v>34.469000000000001</v>
      </c>
      <c r="AC39" s="414">
        <f t="shared" ca="1" si="41"/>
        <v>36.195</v>
      </c>
      <c r="AD39" s="414">
        <f t="shared" ca="1" si="42"/>
        <v>38</v>
      </c>
      <c r="AE39" s="414">
        <f t="shared" ca="1" si="43"/>
        <v>39.904000000000003</v>
      </c>
    </row>
    <row r="40" spans="1:31">
      <c r="A40" s="406" t="s">
        <v>89</v>
      </c>
      <c r="B40" s="407" t="s">
        <v>90</v>
      </c>
      <c r="C40" s="406" t="s">
        <v>43</v>
      </c>
      <c r="D40" s="464" t="s">
        <v>91</v>
      </c>
      <c r="E40" s="406">
        <v>198</v>
      </c>
      <c r="F40" s="406">
        <v>4</v>
      </c>
      <c r="G40" s="409">
        <f t="shared" ca="1" si="0"/>
        <v>22.454999999999998</v>
      </c>
      <c r="H40" s="409">
        <f t="shared" ca="1" si="1"/>
        <v>23.577999999999999</v>
      </c>
      <c r="I40" s="409">
        <f t="shared" ca="1" si="2"/>
        <v>24.754000000000001</v>
      </c>
      <c r="J40" s="409">
        <f t="shared" ca="1" si="3"/>
        <v>25.991</v>
      </c>
      <c r="K40" s="409">
        <f t="shared" si="4"/>
        <v>0</v>
      </c>
      <c r="L40" s="365"/>
      <c r="M40" s="335" t="s">
        <v>588</v>
      </c>
      <c r="N40" s="331" t="str">
        <f t="shared" si="5"/>
        <v>02350C</v>
      </c>
      <c r="O40" s="410" t="str">
        <f t="shared" si="6"/>
        <v>030</v>
      </c>
      <c r="P40" s="332" t="str">
        <f t="shared" si="7"/>
        <v xml:space="preserve">Community Service Officer </v>
      </c>
      <c r="Q40" s="411" cm="1">
        <f t="array" aca="1" ref="Q40" ca="1">ROUND(IF($M40="Y",VLOOKUP($N40,INDIRECT($O$3),Q$8,0)*INDIRECT($N$2),VLOOKUP($N40,INDIRECT($O$3),Q$8,0)),IF(LEFT($C40,1)="N",3,0))</f>
        <v>22.454999999999998</v>
      </c>
      <c r="R40" s="411" cm="1">
        <f t="array" aca="1" ref="R40" ca="1">ROUND(IF($M40="Y",VLOOKUP($N40,INDIRECT($O$3),R$8,0)*INDIRECT($N$2),VLOOKUP($N40,INDIRECT($O$3),R$8,0)),IF(LEFT($C40,1)="N",3,0))</f>
        <v>23.577999999999999</v>
      </c>
      <c r="S40" s="411" cm="1">
        <f t="array" aca="1" ref="S40" ca="1">ROUND(IF($M40="Y",VLOOKUP($N40,INDIRECT($O$3),S$8,0)*INDIRECT($N$2),VLOOKUP($N40,INDIRECT($O$3),S$8,0)),IF(LEFT($C40,1)="N",3,0))</f>
        <v>24.754000000000001</v>
      </c>
      <c r="T40" s="411" cm="1">
        <f t="array" aca="1" ref="T40" ca="1">ROUND(IF($M40="Y",VLOOKUP($N40,INDIRECT($O$3),T$8,0)*INDIRECT($N$2),VLOOKUP($N40,INDIRECT($O$3),T$8,0)),IF(LEFT($C40,1)="N",3,0))</f>
        <v>25.991</v>
      </c>
      <c r="U40" s="411"/>
      <c r="W40" s="412" t="str">
        <f t="shared" si="35"/>
        <v>Y</v>
      </c>
      <c r="X40" s="355" t="str">
        <f t="shared" si="36"/>
        <v>02350C</v>
      </c>
      <c r="Y40" s="413" t="str">
        <f t="shared" si="37"/>
        <v>030</v>
      </c>
      <c r="Z40" s="355" t="str">
        <f t="shared" si="38"/>
        <v xml:space="preserve">Community Service Officer </v>
      </c>
      <c r="AA40" s="414">
        <f t="shared" ca="1" si="39"/>
        <v>22.454999999999998</v>
      </c>
      <c r="AB40" s="414">
        <f t="shared" ca="1" si="40"/>
        <v>23.577999999999999</v>
      </c>
      <c r="AC40" s="414">
        <f t="shared" ca="1" si="41"/>
        <v>24.754000000000001</v>
      </c>
      <c r="AD40" s="414">
        <f t="shared" ca="1" si="42"/>
        <v>25.991</v>
      </c>
      <c r="AE40" s="414">
        <f t="shared" si="43"/>
        <v>0</v>
      </c>
    </row>
    <row r="41" spans="1:31">
      <c r="A41" s="406" t="s">
        <v>93</v>
      </c>
      <c r="B41" s="407">
        <v>208</v>
      </c>
      <c r="C41" s="406" t="s">
        <v>43</v>
      </c>
      <c r="D41" s="464" t="s">
        <v>438</v>
      </c>
      <c r="E41" s="406">
        <v>393</v>
      </c>
      <c r="F41" s="406">
        <v>8</v>
      </c>
      <c r="G41" s="409">
        <f t="shared" ca="1" si="0"/>
        <v>36.130000000000003</v>
      </c>
      <c r="H41" s="409">
        <f t="shared" ca="1" si="1"/>
        <v>37.936999999999998</v>
      </c>
      <c r="I41" s="409">
        <f t="shared" ca="1" si="2"/>
        <v>39.835000000000001</v>
      </c>
      <c r="J41" s="409">
        <f t="shared" ca="1" si="3"/>
        <v>41.828000000000003</v>
      </c>
      <c r="K41" s="409">
        <f t="shared" ca="1" si="4"/>
        <v>43.918999999999997</v>
      </c>
      <c r="L41" s="365"/>
      <c r="M41" s="335" t="s">
        <v>588</v>
      </c>
      <c r="N41" s="331" t="str">
        <f t="shared" si="5"/>
        <v>02355C</v>
      </c>
      <c r="O41" s="410">
        <f t="shared" si="6"/>
        <v>208</v>
      </c>
      <c r="P41" s="332" t="str">
        <f t="shared" si="7"/>
        <v xml:space="preserve">Complaint Investigation Officer </v>
      </c>
      <c r="Q41" s="411" cm="1">
        <f t="array" aca="1" ref="Q41" ca="1">ROUND(IF($M41="Y",VLOOKUP($N41,INDIRECT($O$3),Q$8,0)*INDIRECT($N$2),VLOOKUP($N41,INDIRECT($O$3),Q$8,0)),IF(LEFT($C41,1)="N",3,0))</f>
        <v>36.130000000000003</v>
      </c>
      <c r="R41" s="411" cm="1">
        <f t="array" aca="1" ref="R41" ca="1">ROUND(IF($M41="Y",VLOOKUP($N41,INDIRECT($O$3),R$8,0)*INDIRECT($N$2),VLOOKUP($N41,INDIRECT($O$3),R$8,0)),IF(LEFT($C41,1)="N",3,0))</f>
        <v>37.936999999999998</v>
      </c>
      <c r="S41" s="411" cm="1">
        <f t="array" aca="1" ref="S41" ca="1">ROUND(IF($M41="Y",VLOOKUP($N41,INDIRECT($O$3),S$8,0)*INDIRECT($N$2),VLOOKUP($N41,INDIRECT($O$3),S$8,0)),IF(LEFT($C41,1)="N",3,0))</f>
        <v>39.835000000000001</v>
      </c>
      <c r="T41" s="411" cm="1">
        <f t="array" aca="1" ref="T41" ca="1">ROUND(IF($M41="Y",VLOOKUP($N41,INDIRECT($O$3),T$8,0)*INDIRECT($N$2),VLOOKUP($N41,INDIRECT($O$3),T$8,0)),IF(LEFT($C41,1)="N",3,0))</f>
        <v>41.828000000000003</v>
      </c>
      <c r="U41" s="411" cm="1">
        <f t="array" aca="1" ref="U41" ca="1">ROUND(IF($M41="Y",VLOOKUP($N41,INDIRECT($O$3),U$8,0)*INDIRECT($N$2),VLOOKUP($N41,INDIRECT($O$3),U$8,0)),IF(LEFT($C41,1)="N",3,0))</f>
        <v>43.918999999999997</v>
      </c>
      <c r="W41" s="412" t="str">
        <f t="shared" si="35"/>
        <v>Y</v>
      </c>
      <c r="X41" s="355" t="str">
        <f t="shared" si="36"/>
        <v>02355C</v>
      </c>
      <c r="Y41" s="413">
        <f t="shared" si="37"/>
        <v>208</v>
      </c>
      <c r="Z41" s="355" t="str">
        <f t="shared" si="38"/>
        <v xml:space="preserve">Complaint Investigation Officer </v>
      </c>
      <c r="AA41" s="414">
        <f t="shared" ca="1" si="39"/>
        <v>36.130000000000003</v>
      </c>
      <c r="AB41" s="414">
        <f t="shared" ca="1" si="40"/>
        <v>37.936999999999998</v>
      </c>
      <c r="AC41" s="414">
        <f t="shared" ca="1" si="41"/>
        <v>39.835000000000001</v>
      </c>
      <c r="AD41" s="414">
        <f t="shared" ca="1" si="42"/>
        <v>41.828000000000003</v>
      </c>
      <c r="AE41" s="414">
        <f t="shared" ca="1" si="43"/>
        <v>43.918999999999997</v>
      </c>
    </row>
    <row r="42" spans="1:31">
      <c r="A42" s="420" t="s">
        <v>26</v>
      </c>
      <c r="B42" s="407" t="s">
        <v>27</v>
      </c>
      <c r="C42" s="420" t="s">
        <v>21</v>
      </c>
      <c r="D42" s="467" t="s">
        <v>28</v>
      </c>
      <c r="E42" s="420">
        <v>420</v>
      </c>
      <c r="F42" s="420">
        <v>9</v>
      </c>
      <c r="G42" s="409">
        <f t="shared" ca="1" si="0"/>
        <v>78607</v>
      </c>
      <c r="H42" s="409">
        <f t="shared" ca="1" si="1"/>
        <v>82537</v>
      </c>
      <c r="I42" s="409">
        <f t="shared" ca="1" si="2"/>
        <v>86664</v>
      </c>
      <c r="J42" s="409">
        <f t="shared" ca="1" si="3"/>
        <v>90996</v>
      </c>
      <c r="K42" s="409">
        <f t="shared" ca="1" si="4"/>
        <v>95547</v>
      </c>
      <c r="L42" s="365"/>
      <c r="M42" s="335" t="s">
        <v>588</v>
      </c>
      <c r="N42" s="331" t="str">
        <f t="shared" si="5"/>
        <v>05955C</v>
      </c>
      <c r="O42" s="410" t="str">
        <f t="shared" si="6"/>
        <v>95</v>
      </c>
      <c r="P42" s="332" t="str">
        <f t="shared" si="7"/>
        <v xml:space="preserve">Complaint Investigation Officer II </v>
      </c>
      <c r="Q42" s="411" cm="1">
        <f t="array" aca="1" ref="Q42" ca="1">ROUND(IF($M42="Y",VLOOKUP($N42,INDIRECT($O$3),Q$8,0)*INDIRECT($N$2),VLOOKUP($N42,INDIRECT($O$3),Q$8,0)),IF(LEFT($C42,1)="N",3,0))</f>
        <v>78607</v>
      </c>
      <c r="R42" s="411" cm="1">
        <f t="array" aca="1" ref="R42" ca="1">ROUND(IF($M42="Y",VLOOKUP($N42,INDIRECT($O$3),R$8,0)*INDIRECT($N$2),VLOOKUP($N42,INDIRECT($O$3),R$8,0)),IF(LEFT($C42,1)="N",3,0))</f>
        <v>82537</v>
      </c>
      <c r="S42" s="411" cm="1">
        <f t="array" aca="1" ref="S42" ca="1">ROUND(IF($M42="Y",VLOOKUP($N42,INDIRECT($O$3),S$8,0)*INDIRECT($N$2),VLOOKUP($N42,INDIRECT($O$3),S$8,0)),IF(LEFT($C42,1)="N",3,0))</f>
        <v>86664</v>
      </c>
      <c r="T42" s="411" cm="1">
        <f t="array" aca="1" ref="T42" ca="1">ROUND(IF($M42="Y",VLOOKUP($N42,INDIRECT($O$3),T$8,0)*INDIRECT($N$2),VLOOKUP($N42,INDIRECT($O$3),T$8,0)),IF(LEFT($C42,1)="N",3,0))</f>
        <v>90996</v>
      </c>
      <c r="U42" s="411" cm="1">
        <f t="array" aca="1" ref="U42" ca="1">ROUND(IF($M42="Y",VLOOKUP($N42,INDIRECT($O$3),U$8,0)*INDIRECT($N$2),VLOOKUP($N42,INDIRECT($O$3),U$8,0)),IF(LEFT($C42,1)="N",3,0))</f>
        <v>95547</v>
      </c>
      <c r="W42" s="412" t="str">
        <f t="shared" si="35"/>
        <v>Y</v>
      </c>
      <c r="X42" s="355" t="str">
        <f t="shared" si="36"/>
        <v>05955C</v>
      </c>
      <c r="Y42" s="413" t="str">
        <f t="shared" si="37"/>
        <v>95</v>
      </c>
      <c r="Z42" s="355" t="str">
        <f t="shared" si="38"/>
        <v xml:space="preserve">Complaint Investigation Officer II </v>
      </c>
      <c r="AA42" s="414">
        <f t="shared" ca="1" si="39"/>
        <v>37.791999999999994</v>
      </c>
      <c r="AB42" s="414">
        <f t="shared" ca="1" si="40"/>
        <v>39.681999999999995</v>
      </c>
      <c r="AC42" s="414">
        <f t="shared" ca="1" si="41"/>
        <v>41.665999999999997</v>
      </c>
      <c r="AD42" s="414">
        <f t="shared" ca="1" si="42"/>
        <v>43.748999999999995</v>
      </c>
      <c r="AE42" s="414">
        <f t="shared" ca="1" si="43"/>
        <v>45.936999999999998</v>
      </c>
    </row>
    <row r="43" spans="1:31">
      <c r="A43" s="406" t="s">
        <v>96</v>
      </c>
      <c r="B43" s="407" t="s">
        <v>97</v>
      </c>
      <c r="C43" s="406" t="s">
        <v>43</v>
      </c>
      <c r="D43" s="464" t="s">
        <v>98</v>
      </c>
      <c r="E43" s="406">
        <v>218</v>
      </c>
      <c r="F43" s="406">
        <v>4</v>
      </c>
      <c r="G43" s="409">
        <f t="shared" ca="1" si="0"/>
        <v>22.706</v>
      </c>
      <c r="H43" s="409">
        <f t="shared" ca="1" si="1"/>
        <v>23.841000000000001</v>
      </c>
      <c r="I43" s="409">
        <f t="shared" ca="1" si="2"/>
        <v>25.033000000000001</v>
      </c>
      <c r="J43" s="409">
        <f t="shared" ca="1" si="3"/>
        <v>26.283999999999999</v>
      </c>
      <c r="K43" s="409">
        <f t="shared" ca="1" si="4"/>
        <v>27.599</v>
      </c>
      <c r="L43" s="365"/>
      <c r="M43" s="335" t="s">
        <v>588</v>
      </c>
      <c r="N43" s="331" t="str">
        <f t="shared" si="5"/>
        <v>02440C</v>
      </c>
      <c r="O43" s="410" t="str">
        <f t="shared" si="6"/>
        <v>033</v>
      </c>
      <c r="P43" s="332" t="str">
        <f t="shared" si="7"/>
        <v xml:space="preserve">Concierge Convention Center </v>
      </c>
      <c r="Q43" s="411" cm="1">
        <f t="array" aca="1" ref="Q43" ca="1">ROUND(IF($M43="Y",VLOOKUP($N43,INDIRECT($O$3),Q$8,0)*INDIRECT($N$2),VLOOKUP($N43,INDIRECT($O$3),Q$8,0)),IF(LEFT($C43,1)="N",3,0))</f>
        <v>22.706</v>
      </c>
      <c r="R43" s="411" cm="1">
        <f t="array" aca="1" ref="R43" ca="1">ROUND(IF($M43="Y",VLOOKUP($N43,INDIRECT($O$3),R$8,0)*INDIRECT($N$2),VLOOKUP($N43,INDIRECT($O$3),R$8,0)),IF(LEFT($C43,1)="N",3,0))</f>
        <v>23.841000000000001</v>
      </c>
      <c r="S43" s="411" cm="1">
        <f t="array" aca="1" ref="S43" ca="1">ROUND(IF($M43="Y",VLOOKUP($N43,INDIRECT($O$3),S$8,0)*INDIRECT($N$2),VLOOKUP($N43,INDIRECT($O$3),S$8,0)),IF(LEFT($C43,1)="N",3,0))</f>
        <v>25.033000000000001</v>
      </c>
      <c r="T43" s="411" cm="1">
        <f t="array" aca="1" ref="T43" ca="1">ROUND(IF($M43="Y",VLOOKUP($N43,INDIRECT($O$3),T$8,0)*INDIRECT($N$2),VLOOKUP($N43,INDIRECT($O$3),T$8,0)),IF(LEFT($C43,1)="N",3,0))</f>
        <v>26.283999999999999</v>
      </c>
      <c r="U43" s="411" cm="1">
        <f t="array" aca="1" ref="U43" ca="1">ROUND(IF($M43="Y",VLOOKUP($N43,INDIRECT($O$3),U$8,0)*INDIRECT($N$2),VLOOKUP($N43,INDIRECT($O$3),U$8,0)),IF(LEFT($C43,1)="N",3,0))</f>
        <v>27.599</v>
      </c>
      <c r="W43" s="412" t="str">
        <f t="shared" si="35"/>
        <v>Y</v>
      </c>
      <c r="X43" s="355" t="str">
        <f t="shared" si="36"/>
        <v>02440C</v>
      </c>
      <c r="Y43" s="413" t="str">
        <f t="shared" si="37"/>
        <v>033</v>
      </c>
      <c r="Z43" s="355" t="str">
        <f t="shared" si="38"/>
        <v xml:space="preserve">Concierge Convention Center </v>
      </c>
      <c r="AA43" s="414">
        <f t="shared" ca="1" si="39"/>
        <v>22.706</v>
      </c>
      <c r="AB43" s="414">
        <f t="shared" ca="1" si="40"/>
        <v>23.841000000000001</v>
      </c>
      <c r="AC43" s="414">
        <f t="shared" ca="1" si="41"/>
        <v>25.033000000000001</v>
      </c>
      <c r="AD43" s="414">
        <f t="shared" ca="1" si="42"/>
        <v>26.283999999999999</v>
      </c>
      <c r="AE43" s="414">
        <f t="shared" ca="1" si="43"/>
        <v>27.599</v>
      </c>
    </row>
    <row r="44" spans="1:31">
      <c r="A44" s="406" t="s">
        <v>99</v>
      </c>
      <c r="B44" s="407">
        <v>208</v>
      </c>
      <c r="C44" s="406" t="s">
        <v>43</v>
      </c>
      <c r="D44" s="464" t="s">
        <v>100</v>
      </c>
      <c r="E44" s="406">
        <v>393</v>
      </c>
      <c r="F44" s="406">
        <v>8</v>
      </c>
      <c r="G44" s="409">
        <f t="shared" ref="G44:G74" ca="1" si="54">Q44</f>
        <v>36.130000000000003</v>
      </c>
      <c r="H44" s="409">
        <f t="shared" ref="H44:H74" ca="1" si="55">R44</f>
        <v>37.936999999999998</v>
      </c>
      <c r="I44" s="409">
        <f t="shared" ref="I44:I74" ca="1" si="56">S44</f>
        <v>39.835000000000001</v>
      </c>
      <c r="J44" s="409">
        <f t="shared" ref="J44:J74" ca="1" si="57">T44</f>
        <v>41.828000000000003</v>
      </c>
      <c r="K44" s="409">
        <f t="shared" ref="K44:K74" ca="1" si="58">U44</f>
        <v>43.918999999999997</v>
      </c>
      <c r="L44" s="365"/>
      <c r="M44" s="335" t="s">
        <v>588</v>
      </c>
      <c r="N44" s="331" t="str">
        <f t="shared" ref="N44:N74" si="59">A44</f>
        <v>02627C</v>
      </c>
      <c r="O44" s="410">
        <f t="shared" ref="O44:O74" si="60">B44</f>
        <v>208</v>
      </c>
      <c r="P44" s="332" t="str">
        <f t="shared" ref="P44:P74" si="61">D44</f>
        <v xml:space="preserve">Contract Compliance Officer </v>
      </c>
      <c r="Q44" s="411" cm="1">
        <f t="array" aca="1" ref="Q44" ca="1">ROUND(IF($M44="Y",VLOOKUP($N44,INDIRECT($O$3),Q$8,0)*INDIRECT($N$2),VLOOKUP($N44,INDIRECT($O$3),Q$8,0)),IF(LEFT($C44,1)="N",3,0))</f>
        <v>36.130000000000003</v>
      </c>
      <c r="R44" s="411" cm="1">
        <f t="array" aca="1" ref="R44" ca="1">ROUND(IF($M44="Y",VLOOKUP($N44,INDIRECT($O$3),R$8,0)*INDIRECT($N$2),VLOOKUP($N44,INDIRECT($O$3),R$8,0)),IF(LEFT($C44,1)="N",3,0))</f>
        <v>37.936999999999998</v>
      </c>
      <c r="S44" s="411" cm="1">
        <f t="array" aca="1" ref="S44" ca="1">ROUND(IF($M44="Y",VLOOKUP($N44,INDIRECT($O$3),S$8,0)*INDIRECT($N$2),VLOOKUP($N44,INDIRECT($O$3),S$8,0)),IF(LEFT($C44,1)="N",3,0))</f>
        <v>39.835000000000001</v>
      </c>
      <c r="T44" s="411" cm="1">
        <f t="array" aca="1" ref="T44" ca="1">ROUND(IF($M44="Y",VLOOKUP($N44,INDIRECT($O$3),T$8,0)*INDIRECT($N$2),VLOOKUP($N44,INDIRECT($O$3),T$8,0)),IF(LEFT($C44,1)="N",3,0))</f>
        <v>41.828000000000003</v>
      </c>
      <c r="U44" s="411" cm="1">
        <f t="array" aca="1" ref="U44" ca="1">ROUND(IF($M44="Y",VLOOKUP($N44,INDIRECT($O$3),U$8,0)*INDIRECT($N$2),VLOOKUP($N44,INDIRECT($O$3),U$8,0)),IF(LEFT($C44,1)="N",3,0))</f>
        <v>43.918999999999997</v>
      </c>
      <c r="W44" s="412" t="str">
        <f t="shared" si="35"/>
        <v>Y</v>
      </c>
      <c r="X44" s="355" t="str">
        <f t="shared" si="36"/>
        <v>02627C</v>
      </c>
      <c r="Y44" s="413">
        <f t="shared" si="37"/>
        <v>208</v>
      </c>
      <c r="Z44" s="355" t="str">
        <f t="shared" si="38"/>
        <v xml:space="preserve">Contract Compliance Officer </v>
      </c>
      <c r="AA44" s="414">
        <f t="shared" ca="1" si="39"/>
        <v>36.130000000000003</v>
      </c>
      <c r="AB44" s="414">
        <f t="shared" ca="1" si="40"/>
        <v>37.936999999999998</v>
      </c>
      <c r="AC44" s="414">
        <f t="shared" ca="1" si="41"/>
        <v>39.835000000000001</v>
      </c>
      <c r="AD44" s="414">
        <f t="shared" ca="1" si="42"/>
        <v>41.828000000000003</v>
      </c>
      <c r="AE44" s="414">
        <f t="shared" ca="1" si="43"/>
        <v>43.918999999999997</v>
      </c>
    </row>
    <row r="45" spans="1:31">
      <c r="A45" s="406" t="s">
        <v>486</v>
      </c>
      <c r="B45" s="407" t="s">
        <v>94</v>
      </c>
      <c r="C45" s="406" t="s">
        <v>43</v>
      </c>
      <c r="D45" s="464" t="s">
        <v>484</v>
      </c>
      <c r="E45" s="406">
        <v>375</v>
      </c>
      <c r="F45" s="406">
        <v>8</v>
      </c>
      <c r="G45" s="409">
        <f t="shared" ca="1" si="54"/>
        <v>34.450000000000003</v>
      </c>
      <c r="H45" s="409">
        <f t="shared" ca="1" si="55"/>
        <v>36.173000000000002</v>
      </c>
      <c r="I45" s="409">
        <f t="shared" ca="1" si="56"/>
        <v>37.981000000000002</v>
      </c>
      <c r="J45" s="409">
        <f t="shared" ca="1" si="57"/>
        <v>39.880000000000003</v>
      </c>
      <c r="K45" s="409">
        <f t="shared" ca="1" si="58"/>
        <v>41.875999999999998</v>
      </c>
      <c r="L45" s="365"/>
      <c r="M45" s="335" t="s">
        <v>588</v>
      </c>
      <c r="N45" s="331" t="str">
        <f t="shared" si="59"/>
        <v>04950C</v>
      </c>
      <c r="O45" s="410" t="str">
        <f t="shared" si="60"/>
        <v>099</v>
      </c>
      <c r="P45" s="332" t="str">
        <f t="shared" si="61"/>
        <v>Coordinator Water Pumping Stations</v>
      </c>
      <c r="Q45" s="411" cm="1">
        <f t="array" aca="1" ref="Q45" ca="1">ROUND(IF($M45="Y",VLOOKUP($N45,INDIRECT($O$3),Q$8,0)*INDIRECT($N$2),VLOOKUP($N45,INDIRECT($O$3),Q$8,0)),IF(LEFT($C45,1)="N",3,0))</f>
        <v>34.450000000000003</v>
      </c>
      <c r="R45" s="411" cm="1">
        <f t="array" aca="1" ref="R45" ca="1">ROUND(IF($M45="Y",VLOOKUP($N45,INDIRECT($O$3),R$8,0)*INDIRECT($N$2),VLOOKUP($N45,INDIRECT($O$3),R$8,0)),IF(LEFT($C45,1)="N",3,0))</f>
        <v>36.173000000000002</v>
      </c>
      <c r="S45" s="411" cm="1">
        <f t="array" aca="1" ref="S45" ca="1">ROUND(IF($M45="Y",VLOOKUP($N45,INDIRECT($O$3),S$8,0)*INDIRECT($N$2),VLOOKUP($N45,INDIRECT($O$3),S$8,0)),IF(LEFT($C45,1)="N",3,0))</f>
        <v>37.981000000000002</v>
      </c>
      <c r="T45" s="411" cm="1">
        <f t="array" aca="1" ref="T45" ca="1">ROUND(IF($M45="Y",VLOOKUP($N45,INDIRECT($O$3),T$8,0)*INDIRECT($N$2),VLOOKUP($N45,INDIRECT($O$3),T$8,0)),IF(LEFT($C45,1)="N",3,0))</f>
        <v>39.880000000000003</v>
      </c>
      <c r="U45" s="411" cm="1">
        <f t="array" aca="1" ref="U45" ca="1">ROUND(IF($M45="Y",VLOOKUP($N45,INDIRECT($O$3),U$8,0)*INDIRECT($N$2),VLOOKUP($N45,INDIRECT($O$3),U$8,0)),IF(LEFT($C45,1)="N",3,0))</f>
        <v>41.875999999999998</v>
      </c>
      <c r="W45" s="412" t="str">
        <f t="shared" si="35"/>
        <v>Y</v>
      </c>
      <c r="X45" s="355" t="str">
        <f t="shared" si="36"/>
        <v>04950C</v>
      </c>
      <c r="Y45" s="413" t="str">
        <f t="shared" si="37"/>
        <v>099</v>
      </c>
      <c r="Z45" s="355" t="str">
        <f t="shared" si="38"/>
        <v>Coordinator Water Pumping Stations</v>
      </c>
      <c r="AA45" s="414">
        <f t="shared" ca="1" si="39"/>
        <v>34.450000000000003</v>
      </c>
      <c r="AB45" s="414">
        <f t="shared" ca="1" si="40"/>
        <v>36.173000000000002</v>
      </c>
      <c r="AC45" s="414">
        <f t="shared" ca="1" si="41"/>
        <v>37.981000000000002</v>
      </c>
      <c r="AD45" s="414">
        <f t="shared" ca="1" si="42"/>
        <v>39.880000000000003</v>
      </c>
      <c r="AE45" s="414">
        <f t="shared" ca="1" si="43"/>
        <v>41.875999999999998</v>
      </c>
    </row>
    <row r="46" spans="1:31">
      <c r="A46" s="406" t="s">
        <v>104</v>
      </c>
      <c r="B46" s="407" t="s">
        <v>105</v>
      </c>
      <c r="C46" s="406" t="s">
        <v>43</v>
      </c>
      <c r="D46" s="464" t="s">
        <v>106</v>
      </c>
      <c r="E46" s="406">
        <v>280</v>
      </c>
      <c r="F46" s="406">
        <v>6</v>
      </c>
      <c r="G46" s="409">
        <f t="shared" ca="1" si="54"/>
        <v>27.216999999999999</v>
      </c>
      <c r="H46" s="409">
        <f t="shared" ca="1" si="55"/>
        <v>28.579000000000001</v>
      </c>
      <c r="I46" s="409">
        <f t="shared" ca="1" si="56"/>
        <v>30.006</v>
      </c>
      <c r="J46" s="409">
        <f t="shared" ca="1" si="57"/>
        <v>31.509</v>
      </c>
      <c r="K46" s="409">
        <f t="shared" ca="1" si="58"/>
        <v>33.082999999999998</v>
      </c>
      <c r="L46" s="365"/>
      <c r="M46" s="335" t="s">
        <v>588</v>
      </c>
      <c r="N46" s="331" t="str">
        <f t="shared" si="59"/>
        <v>02740C</v>
      </c>
      <c r="O46" s="410" t="str">
        <f t="shared" si="60"/>
        <v>076</v>
      </c>
      <c r="P46" s="332" t="str">
        <f t="shared" si="61"/>
        <v>Council Information Spec</v>
      </c>
      <c r="Q46" s="411" cm="1">
        <f t="array" aca="1" ref="Q46" ca="1">ROUND(IF($M46="Y",VLOOKUP($N46,INDIRECT($O$3),Q$8,0)*INDIRECT($N$2),VLOOKUP($N46,INDIRECT($O$3),Q$8,0)),IF(LEFT($C46,1)="N",3,0))</f>
        <v>27.216999999999999</v>
      </c>
      <c r="R46" s="411" cm="1">
        <f t="array" aca="1" ref="R46" ca="1">ROUND(IF($M46="Y",VLOOKUP($N46,INDIRECT($O$3),R$8,0)*INDIRECT($N$2),VLOOKUP($N46,INDIRECT($O$3),R$8,0)),IF(LEFT($C46,1)="N",3,0))</f>
        <v>28.579000000000001</v>
      </c>
      <c r="S46" s="411" cm="1">
        <f t="array" aca="1" ref="S46" ca="1">ROUND(IF($M46="Y",VLOOKUP($N46,INDIRECT($O$3),S$8,0)*INDIRECT($N$2),VLOOKUP($N46,INDIRECT($O$3),S$8,0)),IF(LEFT($C46,1)="N",3,0))</f>
        <v>30.006</v>
      </c>
      <c r="T46" s="411" cm="1">
        <f t="array" aca="1" ref="T46" ca="1">ROUND(IF($M46="Y",VLOOKUP($N46,INDIRECT($O$3),T$8,0)*INDIRECT($N$2),VLOOKUP($N46,INDIRECT($O$3),T$8,0)),IF(LEFT($C46,1)="N",3,0))</f>
        <v>31.509</v>
      </c>
      <c r="U46" s="411" cm="1">
        <f t="array" aca="1" ref="U46" ca="1">ROUND(IF($M46="Y",VLOOKUP($N46,INDIRECT($O$3),U$8,0)*INDIRECT($N$2),VLOOKUP($N46,INDIRECT($O$3),U$8,0)),IF(LEFT($C46,1)="N",3,0))</f>
        <v>33.082999999999998</v>
      </c>
      <c r="W46" s="412" t="str">
        <f t="shared" si="35"/>
        <v>Y</v>
      </c>
      <c r="X46" s="355" t="str">
        <f t="shared" si="36"/>
        <v>02740C</v>
      </c>
      <c r="Y46" s="413" t="str">
        <f t="shared" si="37"/>
        <v>076</v>
      </c>
      <c r="Z46" s="355" t="str">
        <f t="shared" si="38"/>
        <v>Council Information Spec</v>
      </c>
      <c r="AA46" s="414">
        <f t="shared" ca="1" si="39"/>
        <v>27.216999999999999</v>
      </c>
      <c r="AB46" s="414">
        <f t="shared" ca="1" si="40"/>
        <v>28.579000000000001</v>
      </c>
      <c r="AC46" s="414">
        <f t="shared" ca="1" si="41"/>
        <v>30.006</v>
      </c>
      <c r="AD46" s="414">
        <f t="shared" ca="1" si="42"/>
        <v>31.509</v>
      </c>
      <c r="AE46" s="414">
        <f t="shared" ca="1" si="43"/>
        <v>33.082999999999998</v>
      </c>
    </row>
    <row r="47" spans="1:31">
      <c r="A47" s="420" t="s">
        <v>29</v>
      </c>
      <c r="B47" s="407" t="s">
        <v>20</v>
      </c>
      <c r="C47" s="420" t="s">
        <v>21</v>
      </c>
      <c r="D47" s="467" t="s">
        <v>30</v>
      </c>
      <c r="E47" s="420">
        <v>413</v>
      </c>
      <c r="F47" s="420">
        <v>9</v>
      </c>
      <c r="G47" s="409">
        <f t="shared" ca="1" si="54"/>
        <v>78364</v>
      </c>
      <c r="H47" s="409">
        <f t="shared" ca="1" si="55"/>
        <v>82283</v>
      </c>
      <c r="I47" s="409">
        <f t="shared" ca="1" si="56"/>
        <v>86397</v>
      </c>
      <c r="J47" s="409">
        <f t="shared" ca="1" si="57"/>
        <v>90717</v>
      </c>
      <c r="K47" s="409">
        <f t="shared" ca="1" si="58"/>
        <v>95254</v>
      </c>
      <c r="L47" s="365"/>
      <c r="M47" s="335" t="s">
        <v>588</v>
      </c>
      <c r="N47" s="331" t="str">
        <f t="shared" si="59"/>
        <v>52730C</v>
      </c>
      <c r="O47" s="410" t="str">
        <f t="shared" si="60"/>
        <v>120</v>
      </c>
      <c r="P47" s="332" t="str">
        <f t="shared" si="61"/>
        <v xml:space="preserve">CPED Project Coordinator </v>
      </c>
      <c r="Q47" s="411" cm="1">
        <f t="array" aca="1" ref="Q47" ca="1">ROUND(IF($M47="Y",VLOOKUP($N47,INDIRECT($O$3),Q$8,0)*INDIRECT($N$2),VLOOKUP($N47,INDIRECT($O$3),Q$8,0)),IF(LEFT($C47,1)="N",3,0))</f>
        <v>78364</v>
      </c>
      <c r="R47" s="411" cm="1">
        <f t="array" aca="1" ref="R47" ca="1">ROUND(IF($M47="Y",VLOOKUP($N47,INDIRECT($O$3),R$8,0)*INDIRECT($N$2),VLOOKUP($N47,INDIRECT($O$3),R$8,0)),IF(LEFT($C47,1)="N",3,0))</f>
        <v>82283</v>
      </c>
      <c r="S47" s="411" cm="1">
        <f t="array" aca="1" ref="S47" ca="1">ROUND(IF($M47="Y",VLOOKUP($N47,INDIRECT($O$3),S$8,0)*INDIRECT($N$2),VLOOKUP($N47,INDIRECT($O$3),S$8,0)),IF(LEFT($C47,1)="N",3,0))</f>
        <v>86397</v>
      </c>
      <c r="T47" s="411" cm="1">
        <f t="array" aca="1" ref="T47" ca="1">ROUND(IF($M47="Y",VLOOKUP($N47,INDIRECT($O$3),T$8,0)*INDIRECT($N$2),VLOOKUP($N47,INDIRECT($O$3),T$8,0)),IF(LEFT($C47,1)="N",3,0))</f>
        <v>90717</v>
      </c>
      <c r="U47" s="411" cm="1">
        <f t="array" aca="1" ref="U47" ca="1">ROUND(IF($M47="Y",VLOOKUP($N47,INDIRECT($O$3),U$8,0)*INDIRECT($N$2),VLOOKUP($N47,INDIRECT($O$3),U$8,0)),IF(LEFT($C47,1)="N",3,0))</f>
        <v>95254</v>
      </c>
      <c r="W47" s="412" t="str">
        <f t="shared" si="35"/>
        <v>Y</v>
      </c>
      <c r="X47" s="355" t="str">
        <f t="shared" si="36"/>
        <v>52730C</v>
      </c>
      <c r="Y47" s="413" t="str">
        <f t="shared" si="37"/>
        <v>120</v>
      </c>
      <c r="Z47" s="355" t="str">
        <f t="shared" si="38"/>
        <v xml:space="preserve">CPED Project Coordinator </v>
      </c>
      <c r="AA47" s="414">
        <f t="shared" ca="1" si="39"/>
        <v>37.674999999999997</v>
      </c>
      <c r="AB47" s="414">
        <f t="shared" ca="1" si="40"/>
        <v>39.559999999999995</v>
      </c>
      <c r="AC47" s="414">
        <f t="shared" ca="1" si="41"/>
        <v>41.537999999999997</v>
      </c>
      <c r="AD47" s="414">
        <f t="shared" ca="1" si="42"/>
        <v>43.613999999999997</v>
      </c>
      <c r="AE47" s="414">
        <f t="shared" ca="1" si="43"/>
        <v>45.795999999999999</v>
      </c>
    </row>
    <row r="48" spans="1:31">
      <c r="A48" s="406" t="s">
        <v>107</v>
      </c>
      <c r="B48" s="407" t="s">
        <v>108</v>
      </c>
      <c r="C48" s="406" t="s">
        <v>43</v>
      </c>
      <c r="D48" s="464" t="s">
        <v>109</v>
      </c>
      <c r="E48" s="406">
        <v>343</v>
      </c>
      <c r="F48" s="406">
        <v>7</v>
      </c>
      <c r="G48" s="409">
        <f t="shared" ca="1" si="54"/>
        <v>31.673999999999999</v>
      </c>
      <c r="H48" s="409">
        <f t="shared" ca="1" si="55"/>
        <v>33.259</v>
      </c>
      <c r="I48" s="409">
        <f t="shared" ca="1" si="56"/>
        <v>34.920999999999999</v>
      </c>
      <c r="J48" s="409">
        <f t="shared" ca="1" si="57"/>
        <v>36.667000000000002</v>
      </c>
      <c r="K48" s="409">
        <f t="shared" ca="1" si="58"/>
        <v>38.502000000000002</v>
      </c>
      <c r="L48" s="365"/>
      <c r="M48" s="335" t="s">
        <v>588</v>
      </c>
      <c r="N48" s="331" t="str">
        <f t="shared" si="59"/>
        <v>02775C</v>
      </c>
      <c r="O48" s="410" t="str">
        <f t="shared" si="60"/>
        <v>105</v>
      </c>
      <c r="P48" s="332" t="str">
        <f t="shared" si="61"/>
        <v xml:space="preserve">Crime Prevention Specialist </v>
      </c>
      <c r="Q48" s="411" cm="1">
        <f t="array" aca="1" ref="Q48" ca="1">ROUND(IF($M48="Y",VLOOKUP($N48,INDIRECT($O$3),Q$8,0)*INDIRECT($N$2),VLOOKUP($N48,INDIRECT($O$3),Q$8,0)),IF(LEFT($C48,1)="N",3,0))</f>
        <v>31.673999999999999</v>
      </c>
      <c r="R48" s="411" cm="1">
        <f t="array" aca="1" ref="R48" ca="1">ROUND(IF($M48="Y",VLOOKUP($N48,INDIRECT($O$3),R$8,0)*INDIRECT($N$2),VLOOKUP($N48,INDIRECT($O$3),R$8,0)),IF(LEFT($C48,1)="N",3,0))</f>
        <v>33.259</v>
      </c>
      <c r="S48" s="411" cm="1">
        <f t="array" aca="1" ref="S48" ca="1">ROUND(IF($M48="Y",VLOOKUP($N48,INDIRECT($O$3),S$8,0)*INDIRECT($N$2),VLOOKUP($N48,INDIRECT($O$3),S$8,0)),IF(LEFT($C48,1)="N",3,0))</f>
        <v>34.920999999999999</v>
      </c>
      <c r="T48" s="411" cm="1">
        <f t="array" aca="1" ref="T48" ca="1">ROUND(IF($M48="Y",VLOOKUP($N48,INDIRECT($O$3),T$8,0)*INDIRECT($N$2),VLOOKUP($N48,INDIRECT($O$3),T$8,0)),IF(LEFT($C48,1)="N",3,0))</f>
        <v>36.667000000000002</v>
      </c>
      <c r="U48" s="411" cm="1">
        <f t="array" aca="1" ref="U48" ca="1">ROUND(IF($M48="Y",VLOOKUP($N48,INDIRECT($O$3),U$8,0)*INDIRECT($N$2),VLOOKUP($N48,INDIRECT($O$3),U$8,0)),IF(LEFT($C48,1)="N",3,0))</f>
        <v>38.502000000000002</v>
      </c>
      <c r="W48" s="412" t="str">
        <f t="shared" si="35"/>
        <v>Y</v>
      </c>
      <c r="X48" s="355" t="str">
        <f t="shared" si="36"/>
        <v>02775C</v>
      </c>
      <c r="Y48" s="413" t="str">
        <f t="shared" si="37"/>
        <v>105</v>
      </c>
      <c r="Z48" s="355" t="str">
        <f t="shared" si="38"/>
        <v xml:space="preserve">Crime Prevention Specialist </v>
      </c>
      <c r="AA48" s="414">
        <f t="shared" ca="1" si="39"/>
        <v>31.673999999999999</v>
      </c>
      <c r="AB48" s="414">
        <f t="shared" ca="1" si="40"/>
        <v>33.259</v>
      </c>
      <c r="AC48" s="414">
        <f t="shared" ca="1" si="41"/>
        <v>34.920999999999999</v>
      </c>
      <c r="AD48" s="414">
        <f t="shared" ca="1" si="42"/>
        <v>36.667000000000002</v>
      </c>
      <c r="AE48" s="414">
        <f t="shared" ca="1" si="43"/>
        <v>38.502000000000002</v>
      </c>
    </row>
    <row r="49" spans="1:31">
      <c r="A49" s="406" t="s">
        <v>115</v>
      </c>
      <c r="B49" s="407" t="s">
        <v>76</v>
      </c>
      <c r="C49" s="406" t="s">
        <v>43</v>
      </c>
      <c r="D49" s="464" t="s">
        <v>667</v>
      </c>
      <c r="E49" s="406">
        <v>268</v>
      </c>
      <c r="F49" s="406">
        <v>5</v>
      </c>
      <c r="G49" s="409">
        <f t="shared" ca="1" si="54"/>
        <v>26.105</v>
      </c>
      <c r="H49" s="409">
        <f t="shared" ca="1" si="55"/>
        <v>27.413</v>
      </c>
      <c r="I49" s="409">
        <f t="shared" ca="1" si="56"/>
        <v>28.780999999999999</v>
      </c>
      <c r="J49" s="409">
        <f t="shared" ca="1" si="57"/>
        <v>30.221</v>
      </c>
      <c r="K49" s="409">
        <f t="shared" ca="1" si="58"/>
        <v>31.731999999999999</v>
      </c>
      <c r="L49" s="365"/>
      <c r="M49" s="335" t="s">
        <v>588</v>
      </c>
      <c r="N49" s="331" t="str">
        <f t="shared" si="59"/>
        <v>02850C</v>
      </c>
      <c r="O49" s="410" t="str">
        <f t="shared" si="60"/>
        <v>060</v>
      </c>
      <c r="P49" s="332" t="str">
        <f t="shared" si="61"/>
        <v xml:space="preserve">Customer Service Representative I </v>
      </c>
      <c r="Q49" s="411" cm="1">
        <f t="array" aca="1" ref="Q49" ca="1">ROUND(IF($M49="Y",VLOOKUP($N49,INDIRECT($O$3),Q$8,0)*INDIRECT($N$2),VLOOKUP($N49,INDIRECT($O$3),Q$8,0)),IF(LEFT($C49,1)="N",3,0))</f>
        <v>26.105</v>
      </c>
      <c r="R49" s="411" cm="1">
        <f t="array" aca="1" ref="R49" ca="1">ROUND(IF($M49="Y",VLOOKUP($N49,INDIRECT($O$3),R$8,0)*INDIRECT($N$2),VLOOKUP($N49,INDIRECT($O$3),R$8,0)),IF(LEFT($C49,1)="N",3,0))</f>
        <v>27.413</v>
      </c>
      <c r="S49" s="411" cm="1">
        <f t="array" aca="1" ref="S49" ca="1">ROUND(IF($M49="Y",VLOOKUP($N49,INDIRECT($O$3),S$8,0)*INDIRECT($N$2),VLOOKUP($N49,INDIRECT($O$3),S$8,0)),IF(LEFT($C49,1)="N",3,0))</f>
        <v>28.780999999999999</v>
      </c>
      <c r="T49" s="411" cm="1">
        <f t="array" aca="1" ref="T49" ca="1">ROUND(IF($M49="Y",VLOOKUP($N49,INDIRECT($O$3),T$8,0)*INDIRECT($N$2),VLOOKUP($N49,INDIRECT($O$3),T$8,0)),IF(LEFT($C49,1)="N",3,0))</f>
        <v>30.221</v>
      </c>
      <c r="U49" s="411" cm="1">
        <f t="array" aca="1" ref="U49" ca="1">ROUND(IF($M49="Y",VLOOKUP($N49,INDIRECT($O$3),U$8,0)*INDIRECT($N$2),VLOOKUP($N49,INDIRECT($O$3),U$8,0)),IF(LEFT($C49,1)="N",3,0))</f>
        <v>31.731999999999999</v>
      </c>
      <c r="W49" s="412" t="str">
        <f t="shared" si="35"/>
        <v>Y</v>
      </c>
      <c r="X49" s="355" t="str">
        <f t="shared" si="36"/>
        <v>02850C</v>
      </c>
      <c r="Y49" s="413" t="str">
        <f t="shared" si="37"/>
        <v>060</v>
      </c>
      <c r="Z49" s="355" t="str">
        <f t="shared" si="38"/>
        <v xml:space="preserve">Customer Service Representative I </v>
      </c>
      <c r="AA49" s="414">
        <f t="shared" ca="1" si="39"/>
        <v>26.105</v>
      </c>
      <c r="AB49" s="414">
        <f t="shared" ca="1" si="40"/>
        <v>27.413</v>
      </c>
      <c r="AC49" s="414">
        <f t="shared" ca="1" si="41"/>
        <v>28.780999999999999</v>
      </c>
      <c r="AD49" s="414">
        <f t="shared" ca="1" si="42"/>
        <v>30.221</v>
      </c>
      <c r="AE49" s="414">
        <f t="shared" ca="1" si="43"/>
        <v>31.731999999999999</v>
      </c>
    </row>
    <row r="50" spans="1:31">
      <c r="A50" s="406" t="s">
        <v>117</v>
      </c>
      <c r="B50" s="407" t="s">
        <v>118</v>
      </c>
      <c r="C50" s="406" t="s">
        <v>43</v>
      </c>
      <c r="D50" s="464" t="s">
        <v>668</v>
      </c>
      <c r="E50" s="406">
        <v>295</v>
      </c>
      <c r="F50" s="406">
        <v>6</v>
      </c>
      <c r="G50" s="409">
        <f t="shared" ca="1" si="54"/>
        <v>28.324000000000002</v>
      </c>
      <c r="H50" s="409">
        <f t="shared" ca="1" si="55"/>
        <v>29.738</v>
      </c>
      <c r="I50" s="409">
        <f t="shared" ca="1" si="56"/>
        <v>31.225000000000001</v>
      </c>
      <c r="J50" s="409">
        <f t="shared" ca="1" si="57"/>
        <v>32.787999999999997</v>
      </c>
      <c r="K50" s="409">
        <f t="shared" ca="1" si="58"/>
        <v>34.424999999999997</v>
      </c>
      <c r="L50" s="365"/>
      <c r="M50" s="335" t="s">
        <v>588</v>
      </c>
      <c r="N50" s="331" t="str">
        <f t="shared" si="59"/>
        <v>02860C</v>
      </c>
      <c r="O50" s="410" t="str">
        <f t="shared" si="60"/>
        <v>067</v>
      </c>
      <c r="P50" s="332" t="str">
        <f t="shared" si="61"/>
        <v xml:space="preserve">Customer Service Representative II </v>
      </c>
      <c r="Q50" s="411" cm="1">
        <f t="array" aca="1" ref="Q50" ca="1">ROUND(IF($M50="Y",VLOOKUP($N50,INDIRECT($O$3),Q$8,0)*INDIRECT($N$2),VLOOKUP($N50,INDIRECT($O$3),Q$8,0)),IF(LEFT($C50,1)="N",3,0))</f>
        <v>28.324000000000002</v>
      </c>
      <c r="R50" s="411" cm="1">
        <f t="array" aca="1" ref="R50" ca="1">ROUND(IF($M50="Y",VLOOKUP($N50,INDIRECT($O$3),R$8,0)*INDIRECT($N$2),VLOOKUP($N50,INDIRECT($O$3),R$8,0)),IF(LEFT($C50,1)="N",3,0))</f>
        <v>29.738</v>
      </c>
      <c r="S50" s="411" cm="1">
        <f t="array" aca="1" ref="S50" ca="1">ROUND(IF($M50="Y",VLOOKUP($N50,INDIRECT($O$3),S$8,0)*INDIRECT($N$2),VLOOKUP($N50,INDIRECT($O$3),S$8,0)),IF(LEFT($C50,1)="N",3,0))</f>
        <v>31.225000000000001</v>
      </c>
      <c r="T50" s="411" cm="1">
        <f t="array" aca="1" ref="T50" ca="1">ROUND(IF($M50="Y",VLOOKUP($N50,INDIRECT($O$3),T$8,0)*INDIRECT($N$2),VLOOKUP($N50,INDIRECT($O$3),T$8,0)),IF(LEFT($C50,1)="N",3,0))</f>
        <v>32.787999999999997</v>
      </c>
      <c r="U50" s="411" cm="1">
        <f t="array" aca="1" ref="U50" ca="1">ROUND(IF($M50="Y",VLOOKUP($N50,INDIRECT($O$3),U$8,0)*INDIRECT($N$2),VLOOKUP($N50,INDIRECT($O$3),U$8,0)),IF(LEFT($C50,1)="N",3,0))</f>
        <v>34.424999999999997</v>
      </c>
      <c r="W50" s="412" t="str">
        <f t="shared" si="35"/>
        <v>Y</v>
      </c>
      <c r="X50" s="355" t="str">
        <f t="shared" si="36"/>
        <v>02860C</v>
      </c>
      <c r="Y50" s="413" t="str">
        <f t="shared" si="37"/>
        <v>067</v>
      </c>
      <c r="Z50" s="355" t="str">
        <f t="shared" si="38"/>
        <v xml:space="preserve">Customer Service Representative II </v>
      </c>
      <c r="AA50" s="414">
        <f t="shared" ca="1" si="39"/>
        <v>28.324000000000002</v>
      </c>
      <c r="AB50" s="414">
        <f t="shared" ca="1" si="40"/>
        <v>29.738</v>
      </c>
      <c r="AC50" s="414">
        <f t="shared" ca="1" si="41"/>
        <v>31.225000000000001</v>
      </c>
      <c r="AD50" s="414">
        <f t="shared" ca="1" si="42"/>
        <v>32.787999999999997</v>
      </c>
      <c r="AE50" s="414">
        <f t="shared" ca="1" si="43"/>
        <v>34.424999999999997</v>
      </c>
    </row>
    <row r="51" spans="1:31">
      <c r="A51" s="423" t="s">
        <v>670</v>
      </c>
      <c r="B51" s="407" t="s">
        <v>121</v>
      </c>
      <c r="C51" s="406" t="s">
        <v>43</v>
      </c>
      <c r="D51" s="464" t="s">
        <v>669</v>
      </c>
      <c r="E51" s="406">
        <v>323</v>
      </c>
      <c r="F51" s="406">
        <v>7</v>
      </c>
      <c r="G51" s="409">
        <f t="shared" ca="1" si="54"/>
        <v>30.58</v>
      </c>
      <c r="H51" s="409">
        <f t="shared" ca="1" si="55"/>
        <v>32.109000000000002</v>
      </c>
      <c r="I51" s="409">
        <f t="shared" ca="1" si="56"/>
        <v>33.715000000000003</v>
      </c>
      <c r="J51" s="409">
        <f t="shared" ca="1" si="57"/>
        <v>35.402000000000001</v>
      </c>
      <c r="K51" s="409">
        <f t="shared" ca="1" si="58"/>
        <v>37.171999999999997</v>
      </c>
      <c r="L51" s="365"/>
      <c r="M51" s="335" t="s">
        <v>588</v>
      </c>
      <c r="N51" s="331" t="str">
        <f t="shared" si="59"/>
        <v>53038C</v>
      </c>
      <c r="O51" s="410" t="str">
        <f t="shared" si="60"/>
        <v>084</v>
      </c>
      <c r="P51" s="332" t="str">
        <f t="shared" si="61"/>
        <v>Customer Service Representative, Lead</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
        <v>588</v>
      </c>
      <c r="X51" s="355" t="str">
        <f>N51</f>
        <v>53038C</v>
      </c>
      <c r="Y51" s="413" t="str">
        <f t="shared" si="37"/>
        <v>084</v>
      </c>
      <c r="Z51" s="355" t="str">
        <f>P51</f>
        <v>Customer Service Representative, Lead</v>
      </c>
      <c r="AA51" s="414">
        <f t="shared" ref="AA51" ca="1" si="62">IF(LEFT($C51,1)="N",Q51,ROUNDUP(Q51/2080,3))</f>
        <v>30.58</v>
      </c>
      <c r="AB51" s="414">
        <f t="shared" ref="AB51" ca="1" si="63">IF(LEFT($C51,1)="N",R51,ROUNDUP(R51/2080,3))</f>
        <v>32.109000000000002</v>
      </c>
      <c r="AC51" s="414">
        <f t="shared" ref="AC51" ca="1" si="64">IF(LEFT($C51,1)="N",S51,ROUNDUP(S51/2080,3))</f>
        <v>33.715000000000003</v>
      </c>
      <c r="AD51" s="414">
        <f t="shared" ref="AD51" ca="1" si="65">IF(LEFT($C51,1)="N",T51,ROUNDUP(T51/2080,3))</f>
        <v>35.402000000000001</v>
      </c>
      <c r="AE51" s="414">
        <f t="shared" ref="AE51" ca="1" si="66">IF(LEFT($C51,1)="N",U51,ROUNDUP(U51/2080,3))</f>
        <v>37.171999999999997</v>
      </c>
    </row>
    <row r="52" spans="1:31">
      <c r="A52" s="406" t="s">
        <v>120</v>
      </c>
      <c r="B52" s="407" t="s">
        <v>121</v>
      </c>
      <c r="C52" s="406" t="s">
        <v>43</v>
      </c>
      <c r="D52" s="464" t="s">
        <v>122</v>
      </c>
      <c r="E52" s="406">
        <v>320</v>
      </c>
      <c r="F52" s="406">
        <v>7</v>
      </c>
      <c r="G52" s="409">
        <f t="shared" ca="1" si="54"/>
        <v>30.58</v>
      </c>
      <c r="H52" s="409">
        <f t="shared" ca="1" si="55"/>
        <v>32.109000000000002</v>
      </c>
      <c r="I52" s="409">
        <f t="shared" ca="1" si="56"/>
        <v>33.715000000000003</v>
      </c>
      <c r="J52" s="409">
        <f t="shared" ca="1" si="57"/>
        <v>35.402000000000001</v>
      </c>
      <c r="K52" s="409">
        <f t="shared" ca="1" si="58"/>
        <v>37.171999999999997</v>
      </c>
      <c r="L52" s="365"/>
      <c r="M52" s="335" t="s">
        <v>588</v>
      </c>
      <c r="N52" s="331" t="str">
        <f t="shared" si="59"/>
        <v>03037C</v>
      </c>
      <c r="O52" s="410" t="str">
        <f t="shared" si="60"/>
        <v>084</v>
      </c>
      <c r="P52" s="332" t="str">
        <f t="shared" si="61"/>
        <v>Development Coordinator I</v>
      </c>
      <c r="Q52" s="411" cm="1">
        <f t="array" aca="1" ref="Q52" ca="1">ROUND(IF($M52="Y",VLOOKUP($N52,INDIRECT($O$3),Q$8,0)*INDIRECT($N$2),VLOOKUP($N52,INDIRECT($O$3),Q$8,0)),IF(LEFT($C52,1)="N",3,0))</f>
        <v>30.58</v>
      </c>
      <c r="R52" s="411" cm="1">
        <f t="array" aca="1" ref="R52" ca="1">ROUND(IF($M52="Y",VLOOKUP($N52,INDIRECT($O$3),R$8,0)*INDIRECT($N$2),VLOOKUP($N52,INDIRECT($O$3),R$8,0)),IF(LEFT($C52,1)="N",3,0))</f>
        <v>32.109000000000002</v>
      </c>
      <c r="S52" s="411" cm="1">
        <f t="array" aca="1" ref="S52" ca="1">ROUND(IF($M52="Y",VLOOKUP($N52,INDIRECT($O$3),S$8,0)*INDIRECT($N$2),VLOOKUP($N52,INDIRECT($O$3),S$8,0)),IF(LEFT($C52,1)="N",3,0))</f>
        <v>33.715000000000003</v>
      </c>
      <c r="T52" s="411" cm="1">
        <f t="array" aca="1" ref="T52" ca="1">ROUND(IF($M52="Y",VLOOKUP($N52,INDIRECT($O$3),T$8,0)*INDIRECT($N$2),VLOOKUP($N52,INDIRECT($O$3),T$8,0)),IF(LEFT($C52,1)="N",3,0))</f>
        <v>35.402000000000001</v>
      </c>
      <c r="U52" s="411" cm="1">
        <f t="array" aca="1" ref="U52" ca="1">ROUND(IF($M52="Y",VLOOKUP($N52,INDIRECT($O$3),U$8,0)*INDIRECT($N$2),VLOOKUP($N52,INDIRECT($O$3),U$8,0)),IF(LEFT($C52,1)="N",3,0))</f>
        <v>37.171999999999997</v>
      </c>
      <c r="W52" s="412" t="str">
        <f t="shared" ref="W52:W82" si="67">M52</f>
        <v>Y</v>
      </c>
      <c r="X52" s="355" t="str">
        <f t="shared" ref="X52:X82" si="68">N52</f>
        <v>03037C</v>
      </c>
      <c r="Y52" s="413" t="str">
        <f t="shared" ref="Y52:Y82" si="69">O52</f>
        <v>084</v>
      </c>
      <c r="Z52" s="355" t="str">
        <f t="shared" ref="Z52:Z82" si="70">P52</f>
        <v>Development Coordinator I</v>
      </c>
      <c r="AA52" s="414">
        <f t="shared" ref="AA52:AA82" ca="1" si="71">IF(LEFT($C52,1)="N",Q52,ROUNDUP(Q52/2080,3))</f>
        <v>30.58</v>
      </c>
      <c r="AB52" s="414">
        <f t="shared" ref="AB52:AB82" ca="1" si="72">IF(LEFT($C52,1)="N",R52,ROUNDUP(R52/2080,3))</f>
        <v>32.109000000000002</v>
      </c>
      <c r="AC52" s="414">
        <f t="shared" ref="AC52:AC82" ca="1" si="73">IF(LEFT($C52,1)="N",S52,ROUNDUP(S52/2080,3))</f>
        <v>33.715000000000003</v>
      </c>
      <c r="AD52" s="414">
        <f t="shared" ref="AD52:AD82" ca="1" si="74">IF(LEFT($C52,1)="N",T52,ROUNDUP(T52/2080,3))</f>
        <v>35.402000000000001</v>
      </c>
      <c r="AE52" s="414">
        <f t="shared" ref="AE52:AE82" ca="1" si="75">IF(LEFT($C52,1)="N",U52,ROUNDUP(U52/2080,3))</f>
        <v>37.171999999999997</v>
      </c>
    </row>
    <row r="53" spans="1:31">
      <c r="A53" s="406" t="s">
        <v>123</v>
      </c>
      <c r="B53" s="407">
        <v>209</v>
      </c>
      <c r="C53" s="406" t="s">
        <v>43</v>
      </c>
      <c r="D53" s="464" t="s">
        <v>122</v>
      </c>
      <c r="E53" s="406">
        <v>378</v>
      </c>
      <c r="F53" s="406">
        <v>8</v>
      </c>
      <c r="G53" s="409">
        <f t="shared" ca="1" si="54"/>
        <v>35.066000000000003</v>
      </c>
      <c r="H53" s="409">
        <f t="shared" ca="1" si="55"/>
        <v>36.819000000000003</v>
      </c>
      <c r="I53" s="409">
        <f t="shared" ca="1" si="56"/>
        <v>38.661000000000001</v>
      </c>
      <c r="J53" s="409">
        <f t="shared" ca="1" si="57"/>
        <v>40.594000000000001</v>
      </c>
      <c r="K53" s="409">
        <f t="shared" ca="1" si="58"/>
        <v>42.622999999999998</v>
      </c>
      <c r="L53" s="365"/>
      <c r="M53" s="335" t="s">
        <v>588</v>
      </c>
      <c r="N53" s="331" t="str">
        <f t="shared" si="59"/>
        <v>03038C</v>
      </c>
      <c r="O53" s="410">
        <f t="shared" si="60"/>
        <v>209</v>
      </c>
      <c r="P53" s="332" t="str">
        <f t="shared" si="61"/>
        <v>Development Coordinator I</v>
      </c>
      <c r="Q53" s="411" cm="1">
        <f t="array" aca="1" ref="Q53" ca="1">ROUND(IF($M53="Y",VLOOKUP($N53,INDIRECT($O$3),Q$8,0)*INDIRECT($N$2),VLOOKUP($N53,INDIRECT($O$3),Q$8,0)),IF(LEFT($C53,1)="N",3,0))</f>
        <v>35.066000000000003</v>
      </c>
      <c r="R53" s="411" cm="1">
        <f t="array" aca="1" ref="R53" ca="1">ROUND(IF($M53="Y",VLOOKUP($N53,INDIRECT($O$3),R$8,0)*INDIRECT($N$2),VLOOKUP($N53,INDIRECT($O$3),R$8,0)),IF(LEFT($C53,1)="N",3,0))</f>
        <v>36.819000000000003</v>
      </c>
      <c r="S53" s="411" cm="1">
        <f t="array" aca="1" ref="S53" ca="1">ROUND(IF($M53="Y",VLOOKUP($N53,INDIRECT($O$3),S$8,0)*INDIRECT($N$2),VLOOKUP($N53,INDIRECT($O$3),S$8,0)),IF(LEFT($C53,1)="N",3,0))</f>
        <v>38.661000000000001</v>
      </c>
      <c r="T53" s="411" cm="1">
        <f t="array" aca="1" ref="T53" ca="1">ROUND(IF($M53="Y",VLOOKUP($N53,INDIRECT($O$3),T$8,0)*INDIRECT($N$2),VLOOKUP($N53,INDIRECT($O$3),T$8,0)),IF(LEFT($C53,1)="N",3,0))</f>
        <v>40.594000000000001</v>
      </c>
      <c r="U53" s="411" cm="1">
        <f t="array" aca="1" ref="U53" ca="1">ROUND(IF($M53="Y",VLOOKUP($N53,INDIRECT($O$3),U$8,0)*INDIRECT($N$2),VLOOKUP($N53,INDIRECT($O$3),U$8,0)),IF(LEFT($C53,1)="N",3,0))</f>
        <v>42.622999999999998</v>
      </c>
      <c r="W53" s="412" t="str">
        <f t="shared" si="67"/>
        <v>Y</v>
      </c>
      <c r="X53" s="355" t="str">
        <f t="shared" si="68"/>
        <v>03038C</v>
      </c>
      <c r="Y53" s="413">
        <f t="shared" si="69"/>
        <v>209</v>
      </c>
      <c r="Z53" s="355" t="str">
        <f t="shared" si="70"/>
        <v>Development Coordinator I</v>
      </c>
      <c r="AA53" s="414">
        <f t="shared" ca="1" si="71"/>
        <v>35.066000000000003</v>
      </c>
      <c r="AB53" s="414">
        <f t="shared" ca="1" si="72"/>
        <v>36.819000000000003</v>
      </c>
      <c r="AC53" s="414">
        <f t="shared" ca="1" si="73"/>
        <v>38.661000000000001</v>
      </c>
      <c r="AD53" s="414">
        <f t="shared" ca="1" si="74"/>
        <v>40.594000000000001</v>
      </c>
      <c r="AE53" s="414">
        <f t="shared" ca="1" si="75"/>
        <v>42.622999999999998</v>
      </c>
    </row>
    <row r="54" spans="1:31">
      <c r="A54" s="406" t="s">
        <v>127</v>
      </c>
      <c r="B54" s="407" t="s">
        <v>128</v>
      </c>
      <c r="C54" s="406" t="s">
        <v>43</v>
      </c>
      <c r="D54" s="464" t="s">
        <v>129</v>
      </c>
      <c r="E54" s="406">
        <v>248</v>
      </c>
      <c r="F54" s="406">
        <v>5</v>
      </c>
      <c r="G54" s="409">
        <f t="shared" ca="1" si="54"/>
        <v>24.96</v>
      </c>
      <c r="H54" s="409">
        <f t="shared" ca="1" si="55"/>
        <v>26.207000000000001</v>
      </c>
      <c r="I54" s="409">
        <f t="shared" ca="1" si="56"/>
        <v>27.518000000000001</v>
      </c>
      <c r="J54" s="409">
        <f t="shared" ca="1" si="57"/>
        <v>28.895</v>
      </c>
      <c r="K54" s="409">
        <f t="shared" ca="1" si="58"/>
        <v>30.338999999999999</v>
      </c>
      <c r="L54" s="365"/>
      <c r="M54" s="335" t="s">
        <v>588</v>
      </c>
      <c r="N54" s="331" t="str">
        <f t="shared" si="59"/>
        <v>03627C</v>
      </c>
      <c r="O54" s="410" t="str">
        <f t="shared" si="60"/>
        <v>027</v>
      </c>
      <c r="P54" s="332" t="str">
        <f t="shared" si="61"/>
        <v>Document Solutions Technician I</v>
      </c>
      <c r="Q54" s="411" cm="1">
        <f t="array" aca="1" ref="Q54" ca="1">ROUND(IF($M54="Y",VLOOKUP($N54,INDIRECT($O$3),Q$8,0)*INDIRECT($N$2),VLOOKUP($N54,INDIRECT($O$3),Q$8,0)),IF(LEFT($C54,1)="N",3,0))</f>
        <v>24.96</v>
      </c>
      <c r="R54" s="411" cm="1">
        <f t="array" aca="1" ref="R54" ca="1">ROUND(IF($M54="Y",VLOOKUP($N54,INDIRECT($O$3),R$8,0)*INDIRECT($N$2),VLOOKUP($N54,INDIRECT($O$3),R$8,0)),IF(LEFT($C54,1)="N",3,0))</f>
        <v>26.207000000000001</v>
      </c>
      <c r="S54" s="411" cm="1">
        <f t="array" aca="1" ref="S54" ca="1">ROUND(IF($M54="Y",VLOOKUP($N54,INDIRECT($O$3),S$8,0)*INDIRECT($N$2),VLOOKUP($N54,INDIRECT($O$3),S$8,0)),IF(LEFT($C54,1)="N",3,0))</f>
        <v>27.518000000000001</v>
      </c>
      <c r="T54" s="411" cm="1">
        <f t="array" aca="1" ref="T54" ca="1">ROUND(IF($M54="Y",VLOOKUP($N54,INDIRECT($O$3),T$8,0)*INDIRECT($N$2),VLOOKUP($N54,INDIRECT($O$3),T$8,0)),IF(LEFT($C54,1)="N",3,0))</f>
        <v>28.895</v>
      </c>
      <c r="U54" s="411" cm="1">
        <f t="array" aca="1" ref="U54" ca="1">ROUND(IF($M54="Y",VLOOKUP($N54,INDIRECT($O$3),U$8,0)*INDIRECT($N$2),VLOOKUP($N54,INDIRECT($O$3),U$8,0)),IF(LEFT($C54,1)="N",3,0))</f>
        <v>30.338999999999999</v>
      </c>
      <c r="W54" s="412" t="str">
        <f t="shared" si="67"/>
        <v>Y</v>
      </c>
      <c r="X54" s="355" t="str">
        <f t="shared" si="68"/>
        <v>03627C</v>
      </c>
      <c r="Y54" s="413" t="str">
        <f t="shared" si="69"/>
        <v>027</v>
      </c>
      <c r="Z54" s="355" t="str">
        <f t="shared" si="70"/>
        <v>Document Solutions Technician I</v>
      </c>
      <c r="AA54" s="414">
        <f t="shared" ca="1" si="71"/>
        <v>24.96</v>
      </c>
      <c r="AB54" s="414">
        <f t="shared" ca="1" si="72"/>
        <v>26.207000000000001</v>
      </c>
      <c r="AC54" s="414">
        <f t="shared" ca="1" si="73"/>
        <v>27.518000000000001</v>
      </c>
      <c r="AD54" s="414">
        <f t="shared" ca="1" si="74"/>
        <v>28.895</v>
      </c>
      <c r="AE54" s="414">
        <f t="shared" ca="1" si="75"/>
        <v>30.338999999999999</v>
      </c>
    </row>
    <row r="55" spans="1:31">
      <c r="A55" s="406" t="s">
        <v>130</v>
      </c>
      <c r="B55" s="407">
        <v>116</v>
      </c>
      <c r="C55" s="406" t="s">
        <v>43</v>
      </c>
      <c r="D55" s="464" t="s">
        <v>131</v>
      </c>
      <c r="E55" s="406">
        <v>303</v>
      </c>
      <c r="F55" s="406">
        <v>6</v>
      </c>
      <c r="G55" s="409">
        <f t="shared" ca="1" si="54"/>
        <v>29.445</v>
      </c>
      <c r="H55" s="409">
        <f t="shared" ca="1" si="55"/>
        <v>30.919</v>
      </c>
      <c r="I55" s="409">
        <f t="shared" ca="1" si="56"/>
        <v>32.463999999999999</v>
      </c>
      <c r="J55" s="409">
        <f t="shared" ca="1" si="57"/>
        <v>34.088000000000001</v>
      </c>
      <c r="K55" s="409">
        <f t="shared" ca="1" si="58"/>
        <v>35.790999999999997</v>
      </c>
      <c r="L55" s="365"/>
      <c r="M55" s="335" t="s">
        <v>588</v>
      </c>
      <c r="N55" s="331" t="str">
        <f t="shared" si="59"/>
        <v>03628C</v>
      </c>
      <c r="O55" s="410">
        <f t="shared" si="60"/>
        <v>116</v>
      </c>
      <c r="P55" s="332" t="str">
        <f t="shared" si="61"/>
        <v>Document Solutions Technician II</v>
      </c>
      <c r="Q55" s="411" cm="1">
        <f t="array" aca="1" ref="Q55" ca="1">ROUND(IF($M55="Y",VLOOKUP($N55,INDIRECT($O$3),Q$8,0)*INDIRECT($N$2),VLOOKUP($N55,INDIRECT($O$3),Q$8,0)),IF(LEFT($C55,1)="N",3,0))</f>
        <v>29.445</v>
      </c>
      <c r="R55" s="411" cm="1">
        <f t="array" aca="1" ref="R55" ca="1">ROUND(IF($M55="Y",VLOOKUP($N55,INDIRECT($O$3),R$8,0)*INDIRECT($N$2),VLOOKUP($N55,INDIRECT($O$3),R$8,0)),IF(LEFT($C55,1)="N",3,0))</f>
        <v>30.919</v>
      </c>
      <c r="S55" s="411" cm="1">
        <f t="array" aca="1" ref="S55" ca="1">ROUND(IF($M55="Y",VLOOKUP($N55,INDIRECT($O$3),S$8,0)*INDIRECT($N$2),VLOOKUP($N55,INDIRECT($O$3),S$8,0)),IF(LEFT($C55,1)="N",3,0))</f>
        <v>32.463999999999999</v>
      </c>
      <c r="T55" s="411" cm="1">
        <f t="array" aca="1" ref="T55" ca="1">ROUND(IF($M55="Y",VLOOKUP($N55,INDIRECT($O$3),T$8,0)*INDIRECT($N$2),VLOOKUP($N55,INDIRECT($O$3),T$8,0)),IF(LEFT($C55,1)="N",3,0))</f>
        <v>34.088000000000001</v>
      </c>
      <c r="U55" s="411" cm="1">
        <f t="array" aca="1" ref="U55" ca="1">ROUND(IF($M55="Y",VLOOKUP($N55,INDIRECT($O$3),U$8,0)*INDIRECT($N$2),VLOOKUP($N55,INDIRECT($O$3),U$8,0)),IF(LEFT($C55,1)="N",3,0))</f>
        <v>35.790999999999997</v>
      </c>
      <c r="W55" s="412" t="str">
        <f t="shared" si="67"/>
        <v>Y</v>
      </c>
      <c r="X55" s="355" t="str">
        <f t="shared" si="68"/>
        <v>03628C</v>
      </c>
      <c r="Y55" s="413">
        <f t="shared" si="69"/>
        <v>116</v>
      </c>
      <c r="Z55" s="355" t="str">
        <f t="shared" si="70"/>
        <v>Document Solutions Technician II</v>
      </c>
      <c r="AA55" s="414">
        <f t="shared" ca="1" si="71"/>
        <v>29.445</v>
      </c>
      <c r="AB55" s="414">
        <f t="shared" ca="1" si="72"/>
        <v>30.919</v>
      </c>
      <c r="AC55" s="414">
        <f t="shared" ca="1" si="73"/>
        <v>32.463999999999999</v>
      </c>
      <c r="AD55" s="414">
        <f t="shared" ca="1" si="74"/>
        <v>34.088000000000001</v>
      </c>
      <c r="AE55" s="414">
        <f t="shared" ca="1" si="75"/>
        <v>35.790999999999997</v>
      </c>
    </row>
    <row r="56" spans="1:31">
      <c r="A56" s="406" t="s">
        <v>132</v>
      </c>
      <c r="B56" s="407">
        <v>205</v>
      </c>
      <c r="C56" s="406" t="s">
        <v>43</v>
      </c>
      <c r="D56" s="464" t="s">
        <v>133</v>
      </c>
      <c r="E56" s="406">
        <v>325</v>
      </c>
      <c r="F56" s="406">
        <v>7</v>
      </c>
      <c r="G56" s="409">
        <f t="shared" ca="1" si="54"/>
        <v>30.58</v>
      </c>
      <c r="H56" s="409">
        <f t="shared" ca="1" si="55"/>
        <v>32.109000000000002</v>
      </c>
      <c r="I56" s="409">
        <f t="shared" ca="1" si="56"/>
        <v>33.715000000000003</v>
      </c>
      <c r="J56" s="409">
        <f t="shared" ca="1" si="57"/>
        <v>35.402000000000001</v>
      </c>
      <c r="K56" s="409">
        <f t="shared" ca="1" si="58"/>
        <v>37.170999999999999</v>
      </c>
      <c r="L56" s="365"/>
      <c r="M56" s="335" t="s">
        <v>588</v>
      </c>
      <c r="N56" s="331" t="str">
        <f t="shared" si="59"/>
        <v>03835C</v>
      </c>
      <c r="O56" s="410">
        <f t="shared" si="60"/>
        <v>205</v>
      </c>
      <c r="P56" s="332" t="str">
        <f t="shared" si="61"/>
        <v>Election Specialist</v>
      </c>
      <c r="Q56" s="411" cm="1">
        <f t="array" aca="1" ref="Q56" ca="1">ROUND(IF($M56="Y",VLOOKUP($N56,INDIRECT($O$3),Q$8,0)*INDIRECT($N$2),VLOOKUP($N56,INDIRECT($O$3),Q$8,0)),IF(LEFT($C56,1)="N",3,0))</f>
        <v>30.58</v>
      </c>
      <c r="R56" s="411" cm="1">
        <f t="array" aca="1" ref="R56" ca="1">ROUND(IF($M56="Y",VLOOKUP($N56,INDIRECT($O$3),R$8,0)*INDIRECT($N$2),VLOOKUP($N56,INDIRECT($O$3),R$8,0)),IF(LEFT($C56,1)="N",3,0))</f>
        <v>32.109000000000002</v>
      </c>
      <c r="S56" s="411" cm="1">
        <f t="array" aca="1" ref="S56" ca="1">ROUND(IF($M56="Y",VLOOKUP($N56,INDIRECT($O$3),S$8,0)*INDIRECT($N$2),VLOOKUP($N56,INDIRECT($O$3),S$8,0)),IF(LEFT($C56,1)="N",3,0))</f>
        <v>33.715000000000003</v>
      </c>
      <c r="T56" s="411" cm="1">
        <f t="array" aca="1" ref="T56" ca="1">ROUND(IF($M56="Y",VLOOKUP($N56,INDIRECT($O$3),T$8,0)*INDIRECT($N$2),VLOOKUP($N56,INDIRECT($O$3),T$8,0)),IF(LEFT($C56,1)="N",3,0))</f>
        <v>35.402000000000001</v>
      </c>
      <c r="U56" s="411" cm="1">
        <f t="array" aca="1" ref="U56" ca="1">ROUND(IF($M56="Y",VLOOKUP($N56,INDIRECT($O$3),U$8,0)*INDIRECT($N$2),VLOOKUP($N56,INDIRECT($O$3),U$8,0)),IF(LEFT($C56,1)="N",3,0))</f>
        <v>37.170999999999999</v>
      </c>
      <c r="W56" s="412" t="str">
        <f t="shared" si="67"/>
        <v>Y</v>
      </c>
      <c r="X56" s="355" t="str">
        <f t="shared" si="68"/>
        <v>03835C</v>
      </c>
      <c r="Y56" s="413">
        <f t="shared" si="69"/>
        <v>205</v>
      </c>
      <c r="Z56" s="355" t="str">
        <f t="shared" si="70"/>
        <v>Election Specialist</v>
      </c>
      <c r="AA56" s="414">
        <f t="shared" ca="1" si="71"/>
        <v>30.58</v>
      </c>
      <c r="AB56" s="414">
        <f t="shared" ca="1" si="72"/>
        <v>32.109000000000002</v>
      </c>
      <c r="AC56" s="414">
        <f t="shared" ca="1" si="73"/>
        <v>33.715000000000003</v>
      </c>
      <c r="AD56" s="414">
        <f t="shared" ca="1" si="74"/>
        <v>35.402000000000001</v>
      </c>
      <c r="AE56" s="414">
        <f t="shared" ca="1" si="75"/>
        <v>37.170999999999999</v>
      </c>
    </row>
    <row r="57" spans="1:31">
      <c r="A57" s="406" t="s">
        <v>134</v>
      </c>
      <c r="B57" s="407" t="s">
        <v>692</v>
      </c>
      <c r="C57" s="406" t="s">
        <v>43</v>
      </c>
      <c r="D57" s="464" t="s">
        <v>136</v>
      </c>
      <c r="E57" s="406">
        <v>268</v>
      </c>
      <c r="F57" s="406">
        <v>5</v>
      </c>
      <c r="G57" s="409">
        <f t="shared" ca="1" si="54"/>
        <v>26.628</v>
      </c>
      <c r="H57" s="409">
        <f t="shared" ca="1" si="55"/>
        <v>27.960999999999999</v>
      </c>
      <c r="I57" s="409">
        <f t="shared" ca="1" si="56"/>
        <v>29.356999999999999</v>
      </c>
      <c r="J57" s="409">
        <f t="shared" ca="1" si="57"/>
        <v>30.824000000000002</v>
      </c>
      <c r="K57" s="409">
        <f t="shared" ca="1" si="58"/>
        <v>32.368000000000002</v>
      </c>
      <c r="L57" s="365"/>
      <c r="M57" s="335" t="s">
        <v>588</v>
      </c>
      <c r="N57" s="331" t="str">
        <f t="shared" si="59"/>
        <v>04024C</v>
      </c>
      <c r="O57" s="410" t="str">
        <f t="shared" si="60"/>
        <v>127</v>
      </c>
      <c r="P57" s="332" t="str">
        <f t="shared" si="61"/>
        <v xml:space="preserve">Engineering Tech I Eng Lab </v>
      </c>
      <c r="Q57" s="411" cm="1">
        <f t="array" aca="1" ref="Q57" ca="1">ROUND(IF($M57="Y",VLOOKUP($N57,INDIRECT($O$3),Q$8,0)*INDIRECT($N$2),VLOOKUP($N57,INDIRECT($O$3),Q$8,0)),IF(LEFT($C57,1)="N",3,0))</f>
        <v>26.628</v>
      </c>
      <c r="R57" s="411" cm="1">
        <f t="array" aca="1" ref="R57" ca="1">ROUND(IF($M57="Y",VLOOKUP($N57,INDIRECT($O$3),R$8,0)*INDIRECT($N$2),VLOOKUP($N57,INDIRECT($O$3),R$8,0)),IF(LEFT($C57,1)="N",3,0))</f>
        <v>27.960999999999999</v>
      </c>
      <c r="S57" s="411" cm="1">
        <f t="array" aca="1" ref="S57" ca="1">ROUND(IF($M57="Y",VLOOKUP($N57,INDIRECT($O$3),S$8,0)*INDIRECT($N$2),VLOOKUP($N57,INDIRECT($O$3),S$8,0)),IF(LEFT($C57,1)="N",3,0))</f>
        <v>29.356999999999999</v>
      </c>
      <c r="T57" s="411" cm="1">
        <f t="array" aca="1" ref="T57" ca="1">ROUND(IF($M57="Y",VLOOKUP($N57,INDIRECT($O$3),T$8,0)*INDIRECT($N$2),VLOOKUP($N57,INDIRECT($O$3),T$8,0)),IF(LEFT($C57,1)="N",3,0))</f>
        <v>30.824000000000002</v>
      </c>
      <c r="U57" s="411" cm="1">
        <f t="array" aca="1" ref="U57" ca="1">ROUND(IF($M57="Y",VLOOKUP($N57,INDIRECT($O$3),U$8,0)*INDIRECT($N$2),VLOOKUP($N57,INDIRECT($O$3),U$8,0)),IF(LEFT($C57,1)="N",3,0))</f>
        <v>32.368000000000002</v>
      </c>
      <c r="W57" s="412" t="str">
        <f t="shared" si="67"/>
        <v>Y</v>
      </c>
      <c r="X57" s="355" t="str">
        <f t="shared" si="68"/>
        <v>04024C</v>
      </c>
      <c r="Y57" s="413" t="str">
        <f t="shared" si="69"/>
        <v>127</v>
      </c>
      <c r="Z57" s="355" t="str">
        <f t="shared" si="70"/>
        <v xml:space="preserve">Engineering Tech I Eng Lab </v>
      </c>
      <c r="AA57" s="414">
        <f t="shared" ca="1" si="71"/>
        <v>26.628</v>
      </c>
      <c r="AB57" s="414">
        <f t="shared" ca="1" si="72"/>
        <v>27.960999999999999</v>
      </c>
      <c r="AC57" s="414">
        <f t="shared" ca="1" si="73"/>
        <v>29.356999999999999</v>
      </c>
      <c r="AD57" s="414">
        <f t="shared" ca="1" si="74"/>
        <v>30.824000000000002</v>
      </c>
      <c r="AE57" s="414">
        <f t="shared" ca="1" si="75"/>
        <v>32.368000000000002</v>
      </c>
    </row>
    <row r="58" spans="1:31">
      <c r="A58" s="406" t="s">
        <v>137</v>
      </c>
      <c r="B58" s="407">
        <v>202</v>
      </c>
      <c r="C58" s="406" t="s">
        <v>43</v>
      </c>
      <c r="D58" s="464" t="s">
        <v>139</v>
      </c>
      <c r="E58" s="406">
        <v>268</v>
      </c>
      <c r="F58" s="406">
        <v>5</v>
      </c>
      <c r="G58" s="409">
        <f t="shared" ca="1" si="54"/>
        <v>21.303000000000001</v>
      </c>
      <c r="H58" s="409">
        <f t="shared" ca="1" si="55"/>
        <v>22.367000000000001</v>
      </c>
      <c r="I58" s="409">
        <f t="shared" ca="1" si="56"/>
        <v>23.486999999999998</v>
      </c>
      <c r="J58" s="409">
        <f t="shared" ca="1" si="57"/>
        <v>24.66</v>
      </c>
      <c r="K58" s="409">
        <f t="shared" ca="1" si="58"/>
        <v>25.893999999999998</v>
      </c>
      <c r="L58" s="365"/>
      <c r="M58" s="335" t="s">
        <v>588</v>
      </c>
      <c r="N58" s="331" t="str">
        <f t="shared" si="59"/>
        <v>04010C</v>
      </c>
      <c r="O58" s="410">
        <f t="shared" si="60"/>
        <v>202</v>
      </c>
      <c r="P58" s="332" t="str">
        <f t="shared" si="61"/>
        <v xml:space="preserve">Engineering Tech I Seasonal </v>
      </c>
      <c r="Q58" s="411" cm="1">
        <f t="array" aca="1" ref="Q58" ca="1">ROUND(IF($M58="Y",VLOOKUP($N58,INDIRECT($O$3),Q$8,0)*INDIRECT($N$2),VLOOKUP($N58,INDIRECT($O$3),Q$8,0)),IF(LEFT($C58,1)="N",3,0))</f>
        <v>21.303000000000001</v>
      </c>
      <c r="R58" s="411" cm="1">
        <f t="array" aca="1" ref="R58" ca="1">ROUND(IF($M58="Y",VLOOKUP($N58,INDIRECT($O$3),R$8,0)*INDIRECT($N$2),VLOOKUP($N58,INDIRECT($O$3),R$8,0)),IF(LEFT($C58,1)="N",3,0))</f>
        <v>22.367000000000001</v>
      </c>
      <c r="S58" s="411" cm="1">
        <f t="array" aca="1" ref="S58" ca="1">ROUND(IF($M58="Y",VLOOKUP($N58,INDIRECT($O$3),S$8,0)*INDIRECT($N$2),VLOOKUP($N58,INDIRECT($O$3),S$8,0)),IF(LEFT($C58,1)="N",3,0))</f>
        <v>23.486999999999998</v>
      </c>
      <c r="T58" s="411" cm="1">
        <f t="array" aca="1" ref="T58" ca="1">ROUND(IF($M58="Y",VLOOKUP($N58,INDIRECT($O$3),T$8,0)*INDIRECT($N$2),VLOOKUP($N58,INDIRECT($O$3),T$8,0)),IF(LEFT($C58,1)="N",3,0))</f>
        <v>24.66</v>
      </c>
      <c r="U58" s="411" cm="1">
        <f t="array" aca="1" ref="U58" ca="1">ROUND(IF($M58="Y",VLOOKUP($N58,INDIRECT($O$3),U$8,0)*INDIRECT($N$2),VLOOKUP($N58,INDIRECT($O$3),U$8,0)),IF(LEFT($C58,1)="N",3,0))</f>
        <v>25.893999999999998</v>
      </c>
      <c r="W58" s="412" t="str">
        <f t="shared" si="67"/>
        <v>Y</v>
      </c>
      <c r="X58" s="355" t="str">
        <f t="shared" si="68"/>
        <v>04010C</v>
      </c>
      <c r="Y58" s="413">
        <f t="shared" si="69"/>
        <v>202</v>
      </c>
      <c r="Z58" s="355" t="str">
        <f t="shared" si="70"/>
        <v xml:space="preserve">Engineering Tech I Seasonal </v>
      </c>
      <c r="AA58" s="414">
        <f t="shared" ca="1" si="71"/>
        <v>21.303000000000001</v>
      </c>
      <c r="AB58" s="414">
        <f t="shared" ca="1" si="72"/>
        <v>22.367000000000001</v>
      </c>
      <c r="AC58" s="414">
        <f t="shared" ca="1" si="73"/>
        <v>23.486999999999998</v>
      </c>
      <c r="AD58" s="414">
        <f t="shared" ca="1" si="74"/>
        <v>24.66</v>
      </c>
      <c r="AE58" s="414">
        <f t="shared" ca="1" si="75"/>
        <v>25.893999999999998</v>
      </c>
    </row>
    <row r="59" spans="1:31">
      <c r="A59" s="406" t="s">
        <v>140</v>
      </c>
      <c r="B59" s="407" t="s">
        <v>693</v>
      </c>
      <c r="C59" s="406" t="s">
        <v>43</v>
      </c>
      <c r="D59" s="464" t="s">
        <v>141</v>
      </c>
      <c r="E59" s="406">
        <v>305</v>
      </c>
      <c r="F59" s="406">
        <v>6</v>
      </c>
      <c r="G59" s="409">
        <f t="shared" ca="1" si="54"/>
        <v>30.033999999999999</v>
      </c>
      <c r="H59" s="409">
        <f t="shared" ca="1" si="55"/>
        <v>31.536999999999999</v>
      </c>
      <c r="I59" s="409">
        <f t="shared" ca="1" si="56"/>
        <v>33.113999999999997</v>
      </c>
      <c r="J59" s="409">
        <f t="shared" ca="1" si="57"/>
        <v>34.770000000000003</v>
      </c>
      <c r="K59" s="409">
        <f t="shared" ca="1" si="58"/>
        <v>36.508000000000003</v>
      </c>
      <c r="L59" s="365"/>
      <c r="M59" s="335" t="s">
        <v>588</v>
      </c>
      <c r="N59" s="331" t="str">
        <f t="shared" si="59"/>
        <v>04034C</v>
      </c>
      <c r="O59" s="410" t="str">
        <f t="shared" si="60"/>
        <v>128</v>
      </c>
      <c r="P59" s="332" t="str">
        <f t="shared" si="61"/>
        <v xml:space="preserve">Engineering Tech II Eng Lab </v>
      </c>
      <c r="Q59" s="411" cm="1">
        <f t="array" aca="1" ref="Q59" ca="1">ROUND(IF($M59="Y",VLOOKUP($N59,INDIRECT($O$3),Q$8,0)*INDIRECT($N$2),VLOOKUP($N59,INDIRECT($O$3),Q$8,0)),IF(LEFT($C59,1)="N",3,0))</f>
        <v>30.033999999999999</v>
      </c>
      <c r="R59" s="411" cm="1">
        <f t="array" aca="1" ref="R59" ca="1">ROUND(IF($M59="Y",VLOOKUP($N59,INDIRECT($O$3),R$8,0)*INDIRECT($N$2),VLOOKUP($N59,INDIRECT($O$3),R$8,0)),IF(LEFT($C59,1)="N",3,0))</f>
        <v>31.536999999999999</v>
      </c>
      <c r="S59" s="411" cm="1">
        <f t="array" aca="1" ref="S59" ca="1">ROUND(IF($M59="Y",VLOOKUP($N59,INDIRECT($O$3),S$8,0)*INDIRECT($N$2),VLOOKUP($N59,INDIRECT($O$3),S$8,0)),IF(LEFT($C59,1)="N",3,0))</f>
        <v>33.113999999999997</v>
      </c>
      <c r="T59" s="411" cm="1">
        <f t="array" aca="1" ref="T59" ca="1">ROUND(IF($M59="Y",VLOOKUP($N59,INDIRECT($O$3),T$8,0)*INDIRECT($N$2),VLOOKUP($N59,INDIRECT($O$3),T$8,0)),IF(LEFT($C59,1)="N",3,0))</f>
        <v>34.770000000000003</v>
      </c>
      <c r="U59" s="411" cm="1">
        <f t="array" aca="1" ref="U59" ca="1">ROUND(IF($M59="Y",VLOOKUP($N59,INDIRECT($O$3),U$8,0)*INDIRECT($N$2),VLOOKUP($N59,INDIRECT($O$3),U$8,0)),IF(LEFT($C59,1)="N",3,0))</f>
        <v>36.508000000000003</v>
      </c>
      <c r="W59" s="412" t="str">
        <f t="shared" si="67"/>
        <v>Y</v>
      </c>
      <c r="X59" s="355" t="str">
        <f t="shared" si="68"/>
        <v>04034C</v>
      </c>
      <c r="Y59" s="413" t="str">
        <f t="shared" si="69"/>
        <v>128</v>
      </c>
      <c r="Z59" s="355" t="str">
        <f t="shared" si="70"/>
        <v xml:space="preserve">Engineering Tech II Eng Lab </v>
      </c>
      <c r="AA59" s="414">
        <f t="shared" ca="1" si="71"/>
        <v>30.033999999999999</v>
      </c>
      <c r="AB59" s="414">
        <f t="shared" ca="1" si="72"/>
        <v>31.536999999999999</v>
      </c>
      <c r="AC59" s="414">
        <f t="shared" ca="1" si="73"/>
        <v>33.113999999999997</v>
      </c>
      <c r="AD59" s="414">
        <f t="shared" ca="1" si="74"/>
        <v>34.770000000000003</v>
      </c>
      <c r="AE59" s="414">
        <f t="shared" ca="1" si="75"/>
        <v>36.508000000000003</v>
      </c>
    </row>
    <row r="60" spans="1:31">
      <c r="A60" s="406" t="s">
        <v>142</v>
      </c>
      <c r="B60" s="407" t="s">
        <v>694</v>
      </c>
      <c r="C60" s="406" t="s">
        <v>43</v>
      </c>
      <c r="D60" s="464" t="s">
        <v>144</v>
      </c>
      <c r="E60" s="406">
        <v>328</v>
      </c>
      <c r="F60" s="406">
        <v>7</v>
      </c>
      <c r="G60" s="409">
        <f t="shared" ca="1" si="54"/>
        <v>31.638999999999999</v>
      </c>
      <c r="H60" s="409">
        <f t="shared" ca="1" si="55"/>
        <v>33.220999999999997</v>
      </c>
      <c r="I60" s="409">
        <f t="shared" ca="1" si="56"/>
        <v>34.881999999999998</v>
      </c>
      <c r="J60" s="409">
        <f t="shared" ca="1" si="57"/>
        <v>36.625999999999998</v>
      </c>
      <c r="K60" s="409">
        <f t="shared" ca="1" si="58"/>
        <v>38.457000000000001</v>
      </c>
      <c r="L60" s="365"/>
      <c r="M60" s="335" t="s">
        <v>588</v>
      </c>
      <c r="N60" s="331" t="str">
        <f t="shared" si="59"/>
        <v>04044C</v>
      </c>
      <c r="O60" s="410" t="str">
        <f t="shared" si="60"/>
        <v>133</v>
      </c>
      <c r="P60" s="332" t="str">
        <f t="shared" si="61"/>
        <v xml:space="preserve">Engineering Tech III Graphic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67"/>
        <v>Y</v>
      </c>
      <c r="X60" s="355" t="str">
        <f t="shared" si="68"/>
        <v>04044C</v>
      </c>
      <c r="Y60" s="413" t="str">
        <f t="shared" si="69"/>
        <v>133</v>
      </c>
      <c r="Z60" s="355" t="str">
        <f t="shared" si="70"/>
        <v xml:space="preserve">Engineering Tech III Graphic </v>
      </c>
      <c r="AA60" s="414">
        <f t="shared" ca="1" si="71"/>
        <v>31.638999999999999</v>
      </c>
      <c r="AB60" s="414">
        <f t="shared" ca="1" si="72"/>
        <v>33.220999999999997</v>
      </c>
      <c r="AC60" s="414">
        <f t="shared" ca="1" si="73"/>
        <v>34.881999999999998</v>
      </c>
      <c r="AD60" s="414">
        <f t="shared" ca="1" si="74"/>
        <v>36.625999999999998</v>
      </c>
      <c r="AE60" s="414">
        <f t="shared" ca="1" si="75"/>
        <v>38.457000000000001</v>
      </c>
    </row>
    <row r="61" spans="1:31">
      <c r="A61" s="406" t="s">
        <v>145</v>
      </c>
      <c r="B61" s="407" t="s">
        <v>694</v>
      </c>
      <c r="C61" s="406" t="s">
        <v>43</v>
      </c>
      <c r="D61" s="464" t="s">
        <v>146</v>
      </c>
      <c r="E61" s="406">
        <v>328</v>
      </c>
      <c r="F61" s="406">
        <v>7</v>
      </c>
      <c r="G61" s="409">
        <f t="shared" ca="1" si="54"/>
        <v>31.638999999999999</v>
      </c>
      <c r="H61" s="409">
        <f t="shared" ca="1" si="55"/>
        <v>33.220999999999997</v>
      </c>
      <c r="I61" s="409">
        <f t="shared" ca="1" si="56"/>
        <v>34.881999999999998</v>
      </c>
      <c r="J61" s="409">
        <f t="shared" ca="1" si="57"/>
        <v>36.625999999999998</v>
      </c>
      <c r="K61" s="409">
        <f t="shared" ca="1" si="58"/>
        <v>38.457000000000001</v>
      </c>
      <c r="L61" s="365"/>
      <c r="M61" s="335" t="s">
        <v>588</v>
      </c>
      <c r="N61" s="331" t="str">
        <f t="shared" si="59"/>
        <v>04048C</v>
      </c>
      <c r="O61" s="410" t="str">
        <f t="shared" si="60"/>
        <v>133</v>
      </c>
      <c r="P61" s="332" t="str">
        <f t="shared" si="61"/>
        <v xml:space="preserve">Engineering Tech III Survey </v>
      </c>
      <c r="Q61" s="411" cm="1">
        <f t="array" aca="1" ref="Q61" ca="1">ROUND(IF($M61="Y",VLOOKUP($N61,INDIRECT($O$3),Q$8,0)*INDIRECT($N$2),VLOOKUP($N61,INDIRECT($O$3),Q$8,0)),IF(LEFT($C61,1)="N",3,0))</f>
        <v>31.638999999999999</v>
      </c>
      <c r="R61" s="411" cm="1">
        <f t="array" aca="1" ref="R61" ca="1">ROUND(IF($M61="Y",VLOOKUP($N61,INDIRECT($O$3),R$8,0)*INDIRECT($N$2),VLOOKUP($N61,INDIRECT($O$3),R$8,0)),IF(LEFT($C61,1)="N",3,0))</f>
        <v>33.220999999999997</v>
      </c>
      <c r="S61" s="411" cm="1">
        <f t="array" aca="1" ref="S61" ca="1">ROUND(IF($M61="Y",VLOOKUP($N61,INDIRECT($O$3),S$8,0)*INDIRECT($N$2),VLOOKUP($N61,INDIRECT($O$3),S$8,0)),IF(LEFT($C61,1)="N",3,0))</f>
        <v>34.881999999999998</v>
      </c>
      <c r="T61" s="411" cm="1">
        <f t="array" aca="1" ref="T61" ca="1">ROUND(IF($M61="Y",VLOOKUP($N61,INDIRECT($O$3),T$8,0)*INDIRECT($N$2),VLOOKUP($N61,INDIRECT($O$3),T$8,0)),IF(LEFT($C61,1)="N",3,0))</f>
        <v>36.625999999999998</v>
      </c>
      <c r="U61" s="411" cm="1">
        <f t="array" aca="1" ref="U61" ca="1">ROUND(IF($M61="Y",VLOOKUP($N61,INDIRECT($O$3),U$8,0)*INDIRECT($N$2),VLOOKUP($N61,INDIRECT($O$3),U$8,0)),IF(LEFT($C61,1)="N",3,0))</f>
        <v>38.457000000000001</v>
      </c>
      <c r="W61" s="412" t="str">
        <f t="shared" si="67"/>
        <v>Y</v>
      </c>
      <c r="X61" s="355" t="str">
        <f t="shared" si="68"/>
        <v>04048C</v>
      </c>
      <c r="Y61" s="413" t="str">
        <f t="shared" si="69"/>
        <v>133</v>
      </c>
      <c r="Z61" s="355" t="str">
        <f t="shared" si="70"/>
        <v xml:space="preserve">Engineering Tech III Survey </v>
      </c>
      <c r="AA61" s="414">
        <f t="shared" ca="1" si="71"/>
        <v>31.638999999999999</v>
      </c>
      <c r="AB61" s="414">
        <f t="shared" ca="1" si="72"/>
        <v>33.220999999999997</v>
      </c>
      <c r="AC61" s="414">
        <f t="shared" ca="1" si="73"/>
        <v>34.881999999999998</v>
      </c>
      <c r="AD61" s="414">
        <f t="shared" ca="1" si="74"/>
        <v>36.625999999999998</v>
      </c>
      <c r="AE61" s="414">
        <f t="shared" ca="1" si="75"/>
        <v>38.457000000000001</v>
      </c>
    </row>
    <row r="62" spans="1:31">
      <c r="A62" s="406" t="s">
        <v>147</v>
      </c>
      <c r="B62" s="407" t="s">
        <v>148</v>
      </c>
      <c r="C62" s="406" t="s">
        <v>43</v>
      </c>
      <c r="D62" s="464" t="s">
        <v>149</v>
      </c>
      <c r="E62" s="406">
        <v>190</v>
      </c>
      <c r="F62" s="406">
        <v>4</v>
      </c>
      <c r="G62" s="409">
        <f t="shared" ca="1" si="54"/>
        <v>22.164000000000001</v>
      </c>
      <c r="H62" s="409">
        <f t="shared" ca="1" si="55"/>
        <v>23.27</v>
      </c>
      <c r="I62" s="409">
        <f t="shared" ca="1" si="56"/>
        <v>24.436</v>
      </c>
      <c r="J62" s="409">
        <f t="shared" ca="1" si="57"/>
        <v>25.655999999999999</v>
      </c>
      <c r="K62" s="409">
        <f t="shared" ca="1" si="58"/>
        <v>26.937999999999999</v>
      </c>
      <c r="L62" s="365"/>
      <c r="M62" s="335" t="s">
        <v>588</v>
      </c>
      <c r="N62" s="331" t="str">
        <f t="shared" si="59"/>
        <v>04031C</v>
      </c>
      <c r="O62" s="410" t="str">
        <f t="shared" si="60"/>
        <v>003</v>
      </c>
      <c r="P62" s="332" t="str">
        <f t="shared" si="61"/>
        <v xml:space="preserve">Engineering Technician Asst </v>
      </c>
      <c r="Q62" s="411" cm="1">
        <f t="array" aca="1" ref="Q62" ca="1">ROUND(IF($M62="Y",VLOOKUP($N62,INDIRECT($O$3),Q$8,0)*INDIRECT($N$2),VLOOKUP($N62,INDIRECT($O$3),Q$8,0)),IF(LEFT($C62,1)="N",3,0))</f>
        <v>22.164000000000001</v>
      </c>
      <c r="R62" s="411" cm="1">
        <f t="array" aca="1" ref="R62" ca="1">ROUND(IF($M62="Y",VLOOKUP($N62,INDIRECT($O$3),R$8,0)*INDIRECT($N$2),VLOOKUP($N62,INDIRECT($O$3),R$8,0)),IF(LEFT($C62,1)="N",3,0))</f>
        <v>23.27</v>
      </c>
      <c r="S62" s="411" cm="1">
        <f t="array" aca="1" ref="S62" ca="1">ROUND(IF($M62="Y",VLOOKUP($N62,INDIRECT($O$3),S$8,0)*INDIRECT($N$2),VLOOKUP($N62,INDIRECT($O$3),S$8,0)),IF(LEFT($C62,1)="N",3,0))</f>
        <v>24.436</v>
      </c>
      <c r="T62" s="411" cm="1">
        <f t="array" aca="1" ref="T62" ca="1">ROUND(IF($M62="Y",VLOOKUP($N62,INDIRECT($O$3),T$8,0)*INDIRECT($N$2),VLOOKUP($N62,INDIRECT($O$3),T$8,0)),IF(LEFT($C62,1)="N",3,0))</f>
        <v>25.655999999999999</v>
      </c>
      <c r="U62" s="411" cm="1">
        <f t="array" aca="1" ref="U62" ca="1">ROUND(IF($M62="Y",VLOOKUP($N62,INDIRECT($O$3),U$8,0)*INDIRECT($N$2),VLOOKUP($N62,INDIRECT($O$3),U$8,0)),IF(LEFT($C62,1)="N",3,0))</f>
        <v>26.937999999999999</v>
      </c>
      <c r="W62" s="412" t="str">
        <f t="shared" si="67"/>
        <v>Y</v>
      </c>
      <c r="X62" s="355" t="str">
        <f t="shared" si="68"/>
        <v>04031C</v>
      </c>
      <c r="Y62" s="413" t="str">
        <f t="shared" si="69"/>
        <v>003</v>
      </c>
      <c r="Z62" s="355" t="str">
        <f t="shared" si="70"/>
        <v xml:space="preserve">Engineering Technician Asst </v>
      </c>
      <c r="AA62" s="414">
        <f t="shared" ca="1" si="71"/>
        <v>22.164000000000001</v>
      </c>
      <c r="AB62" s="414">
        <f t="shared" ca="1" si="72"/>
        <v>23.27</v>
      </c>
      <c r="AC62" s="414">
        <f t="shared" ca="1" si="73"/>
        <v>24.436</v>
      </c>
      <c r="AD62" s="414">
        <f t="shared" ca="1" si="74"/>
        <v>25.655999999999999</v>
      </c>
      <c r="AE62" s="414">
        <f t="shared" ca="1" si="75"/>
        <v>26.937999999999999</v>
      </c>
    </row>
    <row r="63" spans="1:31">
      <c r="A63" s="406" t="s">
        <v>150</v>
      </c>
      <c r="B63" s="407" t="s">
        <v>692</v>
      </c>
      <c r="C63" s="406" t="s">
        <v>43</v>
      </c>
      <c r="D63" s="464" t="s">
        <v>450</v>
      </c>
      <c r="E63" s="406">
        <v>268</v>
      </c>
      <c r="F63" s="406">
        <v>5</v>
      </c>
      <c r="G63" s="409">
        <f t="shared" ca="1" si="54"/>
        <v>26.628</v>
      </c>
      <c r="H63" s="409">
        <f t="shared" ca="1" si="55"/>
        <v>27.960999999999999</v>
      </c>
      <c r="I63" s="409">
        <f t="shared" ca="1" si="56"/>
        <v>29.356999999999999</v>
      </c>
      <c r="J63" s="409">
        <f t="shared" ca="1" si="57"/>
        <v>30.824000000000002</v>
      </c>
      <c r="K63" s="409">
        <f t="shared" ca="1" si="58"/>
        <v>32.368000000000002</v>
      </c>
      <c r="L63" s="365"/>
      <c r="M63" s="335" t="s">
        <v>588</v>
      </c>
      <c r="N63" s="331" t="str">
        <f t="shared" si="59"/>
        <v>04022C</v>
      </c>
      <c r="O63" s="410" t="str">
        <f t="shared" si="60"/>
        <v>127</v>
      </c>
      <c r="P63" s="332" t="str">
        <f t="shared" si="61"/>
        <v xml:space="preserve">Engineering Technician I </v>
      </c>
      <c r="Q63" s="411" cm="1">
        <f t="array" aca="1" ref="Q63" ca="1">ROUND(IF($M63="Y",VLOOKUP($N63,INDIRECT($O$3),Q$8,0)*INDIRECT($N$2),VLOOKUP($N63,INDIRECT($O$3),Q$8,0)),IF(LEFT($C63,1)="N",3,0))</f>
        <v>26.628</v>
      </c>
      <c r="R63" s="411" cm="1">
        <f t="array" aca="1" ref="R63" ca="1">ROUND(IF($M63="Y",VLOOKUP($N63,INDIRECT($O$3),R$8,0)*INDIRECT($N$2),VLOOKUP($N63,INDIRECT($O$3),R$8,0)),IF(LEFT($C63,1)="N",3,0))</f>
        <v>27.960999999999999</v>
      </c>
      <c r="S63" s="411" cm="1">
        <f t="array" aca="1" ref="S63" ca="1">ROUND(IF($M63="Y",VLOOKUP($N63,INDIRECT($O$3),S$8,0)*INDIRECT($N$2),VLOOKUP($N63,INDIRECT($O$3),S$8,0)),IF(LEFT($C63,1)="N",3,0))</f>
        <v>29.356999999999999</v>
      </c>
      <c r="T63" s="411" cm="1">
        <f t="array" aca="1" ref="T63" ca="1">ROUND(IF($M63="Y",VLOOKUP($N63,INDIRECT($O$3),T$8,0)*INDIRECT($N$2),VLOOKUP($N63,INDIRECT($O$3),T$8,0)),IF(LEFT($C63,1)="N",3,0))</f>
        <v>30.824000000000002</v>
      </c>
      <c r="U63" s="411" cm="1">
        <f t="array" aca="1" ref="U63" ca="1">ROUND(IF($M63="Y",VLOOKUP($N63,INDIRECT($O$3),U$8,0)*INDIRECT($N$2),VLOOKUP($N63,INDIRECT($O$3),U$8,0)),IF(LEFT($C63,1)="N",3,0))</f>
        <v>32.368000000000002</v>
      </c>
      <c r="W63" s="412" t="str">
        <f t="shared" si="67"/>
        <v>Y</v>
      </c>
      <c r="X63" s="355" t="str">
        <f t="shared" si="68"/>
        <v>04022C</v>
      </c>
      <c r="Y63" s="413" t="str">
        <f t="shared" si="69"/>
        <v>127</v>
      </c>
      <c r="Z63" s="355" t="str">
        <f t="shared" si="70"/>
        <v xml:space="preserve">Engineering Technician I </v>
      </c>
      <c r="AA63" s="414">
        <f t="shared" ca="1" si="71"/>
        <v>26.628</v>
      </c>
      <c r="AB63" s="414">
        <f t="shared" ca="1" si="72"/>
        <v>27.960999999999999</v>
      </c>
      <c r="AC63" s="414">
        <f t="shared" ca="1" si="73"/>
        <v>29.356999999999999</v>
      </c>
      <c r="AD63" s="414">
        <f t="shared" ca="1" si="74"/>
        <v>30.824000000000002</v>
      </c>
      <c r="AE63" s="414">
        <f t="shared" ca="1" si="75"/>
        <v>32.368000000000002</v>
      </c>
    </row>
    <row r="64" spans="1:31">
      <c r="A64" s="406" t="s">
        <v>152</v>
      </c>
      <c r="B64" s="407" t="s">
        <v>693</v>
      </c>
      <c r="C64" s="406" t="s">
        <v>43</v>
      </c>
      <c r="D64" s="464" t="s">
        <v>451</v>
      </c>
      <c r="E64" s="406">
        <v>305</v>
      </c>
      <c r="F64" s="406">
        <v>6</v>
      </c>
      <c r="G64" s="409">
        <f t="shared" ca="1" si="54"/>
        <v>30.033999999999999</v>
      </c>
      <c r="H64" s="409">
        <f t="shared" ca="1" si="55"/>
        <v>31.536999999999999</v>
      </c>
      <c r="I64" s="409">
        <f t="shared" ca="1" si="56"/>
        <v>33.113999999999997</v>
      </c>
      <c r="J64" s="409">
        <f t="shared" ca="1" si="57"/>
        <v>34.770000000000003</v>
      </c>
      <c r="K64" s="409">
        <f t="shared" ca="1" si="58"/>
        <v>36.508000000000003</v>
      </c>
      <c r="L64" s="365"/>
      <c r="M64" s="335" t="s">
        <v>588</v>
      </c>
      <c r="N64" s="331" t="str">
        <f t="shared" si="59"/>
        <v>04032C</v>
      </c>
      <c r="O64" s="410" t="str">
        <f t="shared" si="60"/>
        <v>128</v>
      </c>
      <c r="P64" s="332" t="str">
        <f t="shared" si="61"/>
        <v xml:space="preserve">Engineering Technician II </v>
      </c>
      <c r="Q64" s="411" cm="1">
        <f t="array" aca="1" ref="Q64" ca="1">ROUND(IF($M64="Y",VLOOKUP($N64,INDIRECT($O$3),Q$8,0)*INDIRECT($N$2),VLOOKUP($N64,INDIRECT($O$3),Q$8,0)),IF(LEFT($C64,1)="N",3,0))</f>
        <v>30.033999999999999</v>
      </c>
      <c r="R64" s="411" cm="1">
        <f t="array" aca="1" ref="R64" ca="1">ROUND(IF($M64="Y",VLOOKUP($N64,INDIRECT($O$3),R$8,0)*INDIRECT($N$2),VLOOKUP($N64,INDIRECT($O$3),R$8,0)),IF(LEFT($C64,1)="N",3,0))</f>
        <v>31.536999999999999</v>
      </c>
      <c r="S64" s="411" cm="1">
        <f t="array" aca="1" ref="S64" ca="1">ROUND(IF($M64="Y",VLOOKUP($N64,INDIRECT($O$3),S$8,0)*INDIRECT($N$2),VLOOKUP($N64,INDIRECT($O$3),S$8,0)),IF(LEFT($C64,1)="N",3,0))</f>
        <v>33.113999999999997</v>
      </c>
      <c r="T64" s="411" cm="1">
        <f t="array" aca="1" ref="T64" ca="1">ROUND(IF($M64="Y",VLOOKUP($N64,INDIRECT($O$3),T$8,0)*INDIRECT($N$2),VLOOKUP($N64,INDIRECT($O$3),T$8,0)),IF(LEFT($C64,1)="N",3,0))</f>
        <v>34.770000000000003</v>
      </c>
      <c r="U64" s="411" cm="1">
        <f t="array" aca="1" ref="U64" ca="1">ROUND(IF($M64="Y",VLOOKUP($N64,INDIRECT($O$3),U$8,0)*INDIRECT($N$2),VLOOKUP($N64,INDIRECT($O$3),U$8,0)),IF(LEFT($C64,1)="N",3,0))</f>
        <v>36.508000000000003</v>
      </c>
      <c r="W64" s="412" t="str">
        <f t="shared" si="67"/>
        <v>Y</v>
      </c>
      <c r="X64" s="355" t="str">
        <f t="shared" si="68"/>
        <v>04032C</v>
      </c>
      <c r="Y64" s="413" t="str">
        <f t="shared" si="69"/>
        <v>128</v>
      </c>
      <c r="Z64" s="355" t="str">
        <f t="shared" si="70"/>
        <v xml:space="preserve">Engineering Technician II </v>
      </c>
      <c r="AA64" s="414">
        <f t="shared" ca="1" si="71"/>
        <v>30.033999999999999</v>
      </c>
      <c r="AB64" s="414">
        <f t="shared" ca="1" si="72"/>
        <v>31.536999999999999</v>
      </c>
      <c r="AC64" s="414">
        <f t="shared" ca="1" si="73"/>
        <v>33.113999999999997</v>
      </c>
      <c r="AD64" s="414">
        <f t="shared" ca="1" si="74"/>
        <v>34.770000000000003</v>
      </c>
      <c r="AE64" s="414">
        <f t="shared" ca="1" si="75"/>
        <v>36.508000000000003</v>
      </c>
    </row>
    <row r="65" spans="1:31">
      <c r="A65" s="406" t="s">
        <v>154</v>
      </c>
      <c r="B65" s="407" t="s">
        <v>694</v>
      </c>
      <c r="C65" s="406" t="s">
        <v>43</v>
      </c>
      <c r="D65" s="464" t="s">
        <v>452</v>
      </c>
      <c r="E65" s="406">
        <v>328</v>
      </c>
      <c r="F65" s="406">
        <v>7</v>
      </c>
      <c r="G65" s="409">
        <f t="shared" ca="1" si="54"/>
        <v>31.638999999999999</v>
      </c>
      <c r="H65" s="409">
        <f t="shared" ca="1" si="55"/>
        <v>33.220999999999997</v>
      </c>
      <c r="I65" s="409">
        <f t="shared" ca="1" si="56"/>
        <v>34.881999999999998</v>
      </c>
      <c r="J65" s="409">
        <f t="shared" ca="1" si="57"/>
        <v>36.625999999999998</v>
      </c>
      <c r="K65" s="409">
        <f t="shared" ca="1" si="58"/>
        <v>38.457000000000001</v>
      </c>
      <c r="L65" s="365"/>
      <c r="M65" s="335" t="s">
        <v>588</v>
      </c>
      <c r="N65" s="331" t="str">
        <f t="shared" si="59"/>
        <v>04042C</v>
      </c>
      <c r="O65" s="410" t="str">
        <f t="shared" si="60"/>
        <v>133</v>
      </c>
      <c r="P65" s="332" t="str">
        <f t="shared" si="61"/>
        <v xml:space="preserve">Engineering Technician III </v>
      </c>
      <c r="Q65" s="411" cm="1">
        <f t="array" aca="1" ref="Q65" ca="1">ROUND(IF($M65="Y",VLOOKUP($N65,INDIRECT($O$3),Q$8,0)*INDIRECT($N$2),VLOOKUP($N65,INDIRECT($O$3),Q$8,0)),IF(LEFT($C65,1)="N",3,0))</f>
        <v>31.638999999999999</v>
      </c>
      <c r="R65" s="411" cm="1">
        <f t="array" aca="1" ref="R65" ca="1">ROUND(IF($M65="Y",VLOOKUP($N65,INDIRECT($O$3),R$8,0)*INDIRECT($N$2),VLOOKUP($N65,INDIRECT($O$3),R$8,0)),IF(LEFT($C65,1)="N",3,0))</f>
        <v>33.220999999999997</v>
      </c>
      <c r="S65" s="411" cm="1">
        <f t="array" aca="1" ref="S65" ca="1">ROUND(IF($M65="Y",VLOOKUP($N65,INDIRECT($O$3),S$8,0)*INDIRECT($N$2),VLOOKUP($N65,INDIRECT($O$3),S$8,0)),IF(LEFT($C65,1)="N",3,0))</f>
        <v>34.881999999999998</v>
      </c>
      <c r="T65" s="411" cm="1">
        <f t="array" aca="1" ref="T65" ca="1">ROUND(IF($M65="Y",VLOOKUP($N65,INDIRECT($O$3),T$8,0)*INDIRECT($N$2),VLOOKUP($N65,INDIRECT($O$3),T$8,0)),IF(LEFT($C65,1)="N",3,0))</f>
        <v>36.625999999999998</v>
      </c>
      <c r="U65" s="411" cm="1">
        <f t="array" aca="1" ref="U65" ca="1">ROUND(IF($M65="Y",VLOOKUP($N65,INDIRECT($O$3),U$8,0)*INDIRECT($N$2),VLOOKUP($N65,INDIRECT($O$3),U$8,0)),IF(LEFT($C65,1)="N",3,0))</f>
        <v>38.457000000000001</v>
      </c>
      <c r="W65" s="412" t="str">
        <f t="shared" si="67"/>
        <v>Y</v>
      </c>
      <c r="X65" s="355" t="str">
        <f t="shared" si="68"/>
        <v>04042C</v>
      </c>
      <c r="Y65" s="413" t="str">
        <f t="shared" si="69"/>
        <v>133</v>
      </c>
      <c r="Z65" s="355" t="str">
        <f t="shared" si="70"/>
        <v xml:space="preserve">Engineering Technician III </v>
      </c>
      <c r="AA65" s="414">
        <f t="shared" ca="1" si="71"/>
        <v>31.638999999999999</v>
      </c>
      <c r="AB65" s="414">
        <f t="shared" ca="1" si="72"/>
        <v>33.220999999999997</v>
      </c>
      <c r="AC65" s="414">
        <f t="shared" ca="1" si="73"/>
        <v>34.881999999999998</v>
      </c>
      <c r="AD65" s="414">
        <f t="shared" ca="1" si="74"/>
        <v>36.625999999999998</v>
      </c>
      <c r="AE65" s="414">
        <f t="shared" ca="1" si="75"/>
        <v>38.457000000000001</v>
      </c>
    </row>
    <row r="66" spans="1:31">
      <c r="A66" s="406" t="s">
        <v>156</v>
      </c>
      <c r="B66" s="407" t="s">
        <v>157</v>
      </c>
      <c r="C66" s="406" t="s">
        <v>43</v>
      </c>
      <c r="D66" s="464" t="s">
        <v>158</v>
      </c>
      <c r="E66" s="406">
        <v>285</v>
      </c>
      <c r="F66" s="406">
        <v>6</v>
      </c>
      <c r="G66" s="409">
        <f t="shared" ca="1" si="54"/>
        <v>27.216999999999999</v>
      </c>
      <c r="H66" s="409">
        <f t="shared" ca="1" si="55"/>
        <v>28.579000000000001</v>
      </c>
      <c r="I66" s="409">
        <f t="shared" ca="1" si="56"/>
        <v>30.006</v>
      </c>
      <c r="J66" s="409">
        <f t="shared" ca="1" si="57"/>
        <v>31.509</v>
      </c>
      <c r="K66" s="409">
        <f t="shared" ca="1" si="58"/>
        <v>33.082999999999998</v>
      </c>
      <c r="L66" s="365"/>
      <c r="M66" s="335" t="s">
        <v>588</v>
      </c>
      <c r="N66" s="331" t="str">
        <f t="shared" si="59"/>
        <v>04232C</v>
      </c>
      <c r="O66" s="410" t="str">
        <f t="shared" si="60"/>
        <v>065</v>
      </c>
      <c r="P66" s="332" t="str">
        <f t="shared" si="61"/>
        <v>Evidence Technician</v>
      </c>
      <c r="Q66" s="411" cm="1">
        <f t="array" aca="1" ref="Q66" ca="1">ROUND(IF($M66="Y",VLOOKUP($N66,INDIRECT($O$3),Q$8,0)*INDIRECT($N$2),VLOOKUP($N66,INDIRECT($O$3),Q$8,0)),IF(LEFT($C66,1)="N",3,0))</f>
        <v>27.216999999999999</v>
      </c>
      <c r="R66" s="411" cm="1">
        <f t="array" aca="1" ref="R66" ca="1">ROUND(IF($M66="Y",VLOOKUP($N66,INDIRECT($O$3),R$8,0)*INDIRECT($N$2),VLOOKUP($N66,INDIRECT($O$3),R$8,0)),IF(LEFT($C66,1)="N",3,0))</f>
        <v>28.579000000000001</v>
      </c>
      <c r="S66" s="411" cm="1">
        <f t="array" aca="1" ref="S66" ca="1">ROUND(IF($M66="Y",VLOOKUP($N66,INDIRECT($O$3),S$8,0)*INDIRECT($N$2),VLOOKUP($N66,INDIRECT($O$3),S$8,0)),IF(LEFT($C66,1)="N",3,0))</f>
        <v>30.006</v>
      </c>
      <c r="T66" s="411" cm="1">
        <f t="array" aca="1" ref="T66" ca="1">ROUND(IF($M66="Y",VLOOKUP($N66,INDIRECT($O$3),T$8,0)*INDIRECT($N$2),VLOOKUP($N66,INDIRECT($O$3),T$8,0)),IF(LEFT($C66,1)="N",3,0))</f>
        <v>31.509</v>
      </c>
      <c r="U66" s="411" cm="1">
        <f t="array" aca="1" ref="U66" ca="1">ROUND(IF($M66="Y",VLOOKUP($N66,INDIRECT($O$3),U$8,0)*INDIRECT($N$2),VLOOKUP($N66,INDIRECT($O$3),U$8,0)),IF(LEFT($C66,1)="N",3,0))</f>
        <v>33.082999999999998</v>
      </c>
      <c r="W66" s="412" t="str">
        <f t="shared" si="67"/>
        <v>Y</v>
      </c>
      <c r="X66" s="355" t="str">
        <f t="shared" si="68"/>
        <v>04232C</v>
      </c>
      <c r="Y66" s="413" t="str">
        <f t="shared" si="69"/>
        <v>065</v>
      </c>
      <c r="Z66" s="355" t="str">
        <f t="shared" si="70"/>
        <v>Evidence Technician</v>
      </c>
      <c r="AA66" s="414">
        <f t="shared" ca="1" si="71"/>
        <v>27.216999999999999</v>
      </c>
      <c r="AB66" s="414">
        <f t="shared" ca="1" si="72"/>
        <v>28.579000000000001</v>
      </c>
      <c r="AC66" s="414">
        <f t="shared" ca="1" si="73"/>
        <v>30.006</v>
      </c>
      <c r="AD66" s="414">
        <f t="shared" ca="1" si="74"/>
        <v>31.509</v>
      </c>
      <c r="AE66" s="414">
        <f t="shared" ca="1" si="75"/>
        <v>33.082999999999998</v>
      </c>
    </row>
    <row r="67" spans="1:31">
      <c r="A67" s="406" t="s">
        <v>159</v>
      </c>
      <c r="B67" s="407" t="s">
        <v>160</v>
      </c>
      <c r="C67" s="406" t="s">
        <v>43</v>
      </c>
      <c r="D67" s="464" t="s">
        <v>440</v>
      </c>
      <c r="E67" s="406">
        <v>218</v>
      </c>
      <c r="F67" s="406">
        <v>4</v>
      </c>
      <c r="G67" s="409">
        <f t="shared" ca="1" si="54"/>
        <v>22.706</v>
      </c>
      <c r="H67" s="409">
        <f t="shared" ca="1" si="55"/>
        <v>23.841000000000001</v>
      </c>
      <c r="I67" s="409">
        <f t="shared" ca="1" si="56"/>
        <v>25.033000000000001</v>
      </c>
      <c r="J67" s="409">
        <f t="shared" ca="1" si="57"/>
        <v>26.283999999999999</v>
      </c>
      <c r="K67" s="409">
        <f t="shared" ca="1" si="58"/>
        <v>27.599</v>
      </c>
      <c r="L67" s="365"/>
      <c r="M67" s="335" t="s">
        <v>588</v>
      </c>
      <c r="N67" s="331" t="str">
        <f t="shared" si="59"/>
        <v>04260C</v>
      </c>
      <c r="O67" s="410" t="str">
        <f t="shared" si="60"/>
        <v>151</v>
      </c>
      <c r="P67" s="332" t="str">
        <f t="shared" si="61"/>
        <v>Exhibitor Services Specialist I</v>
      </c>
      <c r="Q67" s="411" cm="1">
        <f t="array" aca="1" ref="Q67" ca="1">ROUND(IF($M67="Y",VLOOKUP($N67,INDIRECT($O$3),Q$8,0)*INDIRECT($N$2),VLOOKUP($N67,INDIRECT($O$3),Q$8,0)),IF(LEFT($C67,1)="N",3,0))</f>
        <v>22.706</v>
      </c>
      <c r="R67" s="411" cm="1">
        <f t="array" aca="1" ref="R67" ca="1">ROUND(IF($M67="Y",VLOOKUP($N67,INDIRECT($O$3),R$8,0)*INDIRECT($N$2),VLOOKUP($N67,INDIRECT($O$3),R$8,0)),IF(LEFT($C67,1)="N",3,0))</f>
        <v>23.841000000000001</v>
      </c>
      <c r="S67" s="411" cm="1">
        <f t="array" aca="1" ref="S67" ca="1">ROUND(IF($M67="Y",VLOOKUP($N67,INDIRECT($O$3),S$8,0)*INDIRECT($N$2),VLOOKUP($N67,INDIRECT($O$3),S$8,0)),IF(LEFT($C67,1)="N",3,0))</f>
        <v>25.033000000000001</v>
      </c>
      <c r="T67" s="411" cm="1">
        <f t="array" aca="1" ref="T67" ca="1">ROUND(IF($M67="Y",VLOOKUP($N67,INDIRECT($O$3),T$8,0)*INDIRECT($N$2),VLOOKUP($N67,INDIRECT($O$3),T$8,0)),IF(LEFT($C67,1)="N",3,0))</f>
        <v>26.283999999999999</v>
      </c>
      <c r="U67" s="411" cm="1">
        <f t="array" aca="1" ref="U67" ca="1">ROUND(IF($M67="Y",VLOOKUP($N67,INDIRECT($O$3),U$8,0)*INDIRECT($N$2),VLOOKUP($N67,INDIRECT($O$3),U$8,0)),IF(LEFT($C67,1)="N",3,0))</f>
        <v>27.599</v>
      </c>
      <c r="W67" s="412" t="str">
        <f t="shared" si="67"/>
        <v>Y</v>
      </c>
      <c r="X67" s="355" t="str">
        <f t="shared" si="68"/>
        <v>04260C</v>
      </c>
      <c r="Y67" s="413" t="str">
        <f t="shared" si="69"/>
        <v>151</v>
      </c>
      <c r="Z67" s="355" t="str">
        <f t="shared" si="70"/>
        <v>Exhibitor Services Specialist I</v>
      </c>
      <c r="AA67" s="414">
        <f t="shared" ca="1" si="71"/>
        <v>22.706</v>
      </c>
      <c r="AB67" s="414">
        <f t="shared" ca="1" si="72"/>
        <v>23.841000000000001</v>
      </c>
      <c r="AC67" s="414">
        <f t="shared" ca="1" si="73"/>
        <v>25.033000000000001</v>
      </c>
      <c r="AD67" s="414">
        <f t="shared" ca="1" si="74"/>
        <v>26.283999999999999</v>
      </c>
      <c r="AE67" s="414">
        <f t="shared" ca="1" si="75"/>
        <v>27.599</v>
      </c>
    </row>
    <row r="68" spans="1:31">
      <c r="A68" s="406" t="s">
        <v>162</v>
      </c>
      <c r="B68" s="407" t="s">
        <v>163</v>
      </c>
      <c r="C68" s="406" t="s">
        <v>43</v>
      </c>
      <c r="D68" s="464" t="s">
        <v>441</v>
      </c>
      <c r="E68" s="406">
        <v>253</v>
      </c>
      <c r="F68" s="406">
        <v>5</v>
      </c>
      <c r="G68" s="409">
        <f t="shared" ca="1" si="54"/>
        <v>24.96</v>
      </c>
      <c r="H68" s="409">
        <f t="shared" ca="1" si="55"/>
        <v>26.207000000000001</v>
      </c>
      <c r="I68" s="409">
        <f t="shared" ca="1" si="56"/>
        <v>27.518000000000001</v>
      </c>
      <c r="J68" s="409">
        <f t="shared" ca="1" si="57"/>
        <v>28.895</v>
      </c>
      <c r="K68" s="409">
        <f t="shared" ca="1" si="58"/>
        <v>30.338999999999999</v>
      </c>
      <c r="L68" s="365"/>
      <c r="M68" s="335" t="s">
        <v>588</v>
      </c>
      <c r="N68" s="331" t="str">
        <f t="shared" si="59"/>
        <v>04261C</v>
      </c>
      <c r="O68" s="410" t="str">
        <f t="shared" si="60"/>
        <v>051</v>
      </c>
      <c r="P68" s="332" t="str">
        <f t="shared" si="61"/>
        <v>Exhibitor Services Specialist II</v>
      </c>
      <c r="Q68" s="411" cm="1">
        <f t="array" aca="1" ref="Q68" ca="1">ROUND(IF($M68="Y",VLOOKUP($N68,INDIRECT($O$3),Q$8,0)*INDIRECT($N$2),VLOOKUP($N68,INDIRECT($O$3),Q$8,0)),IF(LEFT($C68,1)="N",3,0))</f>
        <v>24.96</v>
      </c>
      <c r="R68" s="411" cm="1">
        <f t="array" aca="1" ref="R68" ca="1">ROUND(IF($M68="Y",VLOOKUP($N68,INDIRECT($O$3),R$8,0)*INDIRECT($N$2),VLOOKUP($N68,INDIRECT($O$3),R$8,0)),IF(LEFT($C68,1)="N",3,0))</f>
        <v>26.207000000000001</v>
      </c>
      <c r="S68" s="411" cm="1">
        <f t="array" aca="1" ref="S68" ca="1">ROUND(IF($M68="Y",VLOOKUP($N68,INDIRECT($O$3),S$8,0)*INDIRECT($N$2),VLOOKUP($N68,INDIRECT($O$3),S$8,0)),IF(LEFT($C68,1)="N",3,0))</f>
        <v>27.518000000000001</v>
      </c>
      <c r="T68" s="411" cm="1">
        <f t="array" aca="1" ref="T68" ca="1">ROUND(IF($M68="Y",VLOOKUP($N68,INDIRECT($O$3),T$8,0)*INDIRECT($N$2),VLOOKUP($N68,INDIRECT($O$3),T$8,0)),IF(LEFT($C68,1)="N",3,0))</f>
        <v>28.895</v>
      </c>
      <c r="U68" s="411" cm="1">
        <f t="array" aca="1" ref="U68" ca="1">ROUND(IF($M68="Y",VLOOKUP($N68,INDIRECT($O$3),U$8,0)*INDIRECT($N$2),VLOOKUP($N68,INDIRECT($O$3),U$8,0)),IF(LEFT($C68,1)="N",3,0))</f>
        <v>30.338999999999999</v>
      </c>
      <c r="W68" s="412" t="str">
        <f t="shared" si="67"/>
        <v>Y</v>
      </c>
      <c r="X68" s="355" t="str">
        <f t="shared" si="68"/>
        <v>04261C</v>
      </c>
      <c r="Y68" s="413" t="str">
        <f t="shared" si="69"/>
        <v>051</v>
      </c>
      <c r="Z68" s="355" t="str">
        <f t="shared" si="70"/>
        <v>Exhibitor Services Specialist II</v>
      </c>
      <c r="AA68" s="414">
        <f t="shared" ca="1" si="71"/>
        <v>24.96</v>
      </c>
      <c r="AB68" s="414">
        <f t="shared" ca="1" si="72"/>
        <v>26.207000000000001</v>
      </c>
      <c r="AC68" s="414">
        <f t="shared" ca="1" si="73"/>
        <v>27.518000000000001</v>
      </c>
      <c r="AD68" s="414">
        <f t="shared" ca="1" si="74"/>
        <v>28.895</v>
      </c>
      <c r="AE68" s="414">
        <f t="shared" ca="1" si="75"/>
        <v>30.338999999999999</v>
      </c>
    </row>
    <row r="69" spans="1:31">
      <c r="A69" s="406" t="s">
        <v>168</v>
      </c>
      <c r="B69" s="407">
        <v>207</v>
      </c>
      <c r="C69" s="406" t="s">
        <v>43</v>
      </c>
      <c r="D69" s="464" t="s">
        <v>442</v>
      </c>
      <c r="E69" s="406">
        <v>338</v>
      </c>
      <c r="F69" s="406">
        <v>7</v>
      </c>
      <c r="G69" s="409">
        <f t="shared" ca="1" si="54"/>
        <v>31.672000000000001</v>
      </c>
      <c r="H69" s="409">
        <f t="shared" ca="1" si="55"/>
        <v>33.259</v>
      </c>
      <c r="I69" s="409">
        <f t="shared" ca="1" si="56"/>
        <v>34.920999999999999</v>
      </c>
      <c r="J69" s="409">
        <f t="shared" ca="1" si="57"/>
        <v>36.667000000000002</v>
      </c>
      <c r="K69" s="409">
        <f t="shared" ca="1" si="58"/>
        <v>38.502000000000002</v>
      </c>
      <c r="L69" s="365"/>
      <c r="M69" s="335" t="s">
        <v>588</v>
      </c>
      <c r="N69" s="331" t="str">
        <f t="shared" si="59"/>
        <v>04384C</v>
      </c>
      <c r="O69" s="410">
        <f t="shared" si="60"/>
        <v>207</v>
      </c>
      <c r="P69" s="332" t="str">
        <f t="shared" si="61"/>
        <v xml:space="preserve">Fire Inspections Specialist I </v>
      </c>
      <c r="Q69" s="411" cm="1">
        <f t="array" aca="1" ref="Q69" ca="1">ROUND(IF($M69="Y",VLOOKUP($N69,INDIRECT($O$3),Q$8,0)*INDIRECT($N$2),VLOOKUP($N69,INDIRECT($O$3),Q$8,0)),IF(LEFT($C69,1)="N",3,0))</f>
        <v>31.672000000000001</v>
      </c>
      <c r="R69" s="411" cm="1">
        <f t="array" aca="1" ref="R69" ca="1">ROUND(IF($M69="Y",VLOOKUP($N69,INDIRECT($O$3),R$8,0)*INDIRECT($N$2),VLOOKUP($N69,INDIRECT($O$3),R$8,0)),IF(LEFT($C69,1)="N",3,0))</f>
        <v>33.259</v>
      </c>
      <c r="S69" s="411" cm="1">
        <f t="array" aca="1" ref="S69" ca="1">ROUND(IF($M69="Y",VLOOKUP($N69,INDIRECT($O$3),S$8,0)*INDIRECT($N$2),VLOOKUP($N69,INDIRECT($O$3),S$8,0)),IF(LEFT($C69,1)="N",3,0))</f>
        <v>34.920999999999999</v>
      </c>
      <c r="T69" s="411" cm="1">
        <f t="array" aca="1" ref="T69" ca="1">ROUND(IF($M69="Y",VLOOKUP($N69,INDIRECT($O$3),T$8,0)*INDIRECT($N$2),VLOOKUP($N69,INDIRECT($O$3),T$8,0)),IF(LEFT($C69,1)="N",3,0))</f>
        <v>36.667000000000002</v>
      </c>
      <c r="U69" s="411" cm="1">
        <f t="array" aca="1" ref="U69" ca="1">ROUND(IF($M69="Y",VLOOKUP($N69,INDIRECT($O$3),U$8,0)*INDIRECT($N$2),VLOOKUP($N69,INDIRECT($O$3),U$8,0)),IF(LEFT($C69,1)="N",3,0))</f>
        <v>38.502000000000002</v>
      </c>
      <c r="W69" s="412" t="str">
        <f t="shared" si="67"/>
        <v>Y</v>
      </c>
      <c r="X69" s="355" t="str">
        <f t="shared" si="68"/>
        <v>04384C</v>
      </c>
      <c r="Y69" s="413">
        <f t="shared" si="69"/>
        <v>207</v>
      </c>
      <c r="Z69" s="355" t="str">
        <f t="shared" si="70"/>
        <v xml:space="preserve">Fire Inspections Specialist I </v>
      </c>
      <c r="AA69" s="414">
        <f t="shared" ca="1" si="71"/>
        <v>31.672000000000001</v>
      </c>
      <c r="AB69" s="414">
        <f t="shared" ca="1" si="72"/>
        <v>33.259</v>
      </c>
      <c r="AC69" s="414">
        <f t="shared" ca="1" si="73"/>
        <v>34.920999999999999</v>
      </c>
      <c r="AD69" s="414">
        <f t="shared" ca="1" si="74"/>
        <v>36.667000000000002</v>
      </c>
      <c r="AE69" s="414">
        <f t="shared" ca="1" si="75"/>
        <v>38.502000000000002</v>
      </c>
    </row>
    <row r="70" spans="1:31">
      <c r="A70" s="406" t="s">
        <v>170</v>
      </c>
      <c r="B70" s="407" t="s">
        <v>94</v>
      </c>
      <c r="C70" s="406" t="s">
        <v>43</v>
      </c>
      <c r="D70" s="464" t="s">
        <v>443</v>
      </c>
      <c r="E70" s="406">
        <v>375</v>
      </c>
      <c r="F70" s="406">
        <v>8</v>
      </c>
      <c r="G70" s="409">
        <f t="shared" ca="1" si="54"/>
        <v>34.450000000000003</v>
      </c>
      <c r="H70" s="409">
        <f t="shared" ca="1" si="55"/>
        <v>36.173000000000002</v>
      </c>
      <c r="I70" s="409">
        <f t="shared" ca="1" si="56"/>
        <v>37.981000000000002</v>
      </c>
      <c r="J70" s="409">
        <f t="shared" ca="1" si="57"/>
        <v>39.880000000000003</v>
      </c>
      <c r="K70" s="409">
        <f t="shared" ca="1" si="58"/>
        <v>41.875999999999998</v>
      </c>
      <c r="L70" s="365"/>
      <c r="M70" s="335" t="s">
        <v>588</v>
      </c>
      <c r="N70" s="331" t="str">
        <f t="shared" si="59"/>
        <v>04386C</v>
      </c>
      <c r="O70" s="410" t="str">
        <f t="shared" si="60"/>
        <v>099</v>
      </c>
      <c r="P70" s="332" t="str">
        <f t="shared" si="61"/>
        <v xml:space="preserve">Fire Inspections Specialist II </v>
      </c>
      <c r="Q70" s="411" cm="1">
        <f t="array" aca="1" ref="Q70" ca="1">ROUND(IF($M70="Y",VLOOKUP($N70,INDIRECT($O$3),Q$8,0)*INDIRECT($N$2),VLOOKUP($N70,INDIRECT($O$3),Q$8,0)),IF(LEFT($C70,1)="N",3,0))</f>
        <v>34.450000000000003</v>
      </c>
      <c r="R70" s="411" cm="1">
        <f t="array" aca="1" ref="R70" ca="1">ROUND(IF($M70="Y",VLOOKUP($N70,INDIRECT($O$3),R$8,0)*INDIRECT($N$2),VLOOKUP($N70,INDIRECT($O$3),R$8,0)),IF(LEFT($C70,1)="N",3,0))</f>
        <v>36.173000000000002</v>
      </c>
      <c r="S70" s="411" cm="1">
        <f t="array" aca="1" ref="S70" ca="1">ROUND(IF($M70="Y",VLOOKUP($N70,INDIRECT($O$3),S$8,0)*INDIRECT($N$2),VLOOKUP($N70,INDIRECT($O$3),S$8,0)),IF(LEFT($C70,1)="N",3,0))</f>
        <v>37.981000000000002</v>
      </c>
      <c r="T70" s="411" cm="1">
        <f t="array" aca="1" ref="T70" ca="1">ROUND(IF($M70="Y",VLOOKUP($N70,INDIRECT($O$3),T$8,0)*INDIRECT($N$2),VLOOKUP($N70,INDIRECT($O$3),T$8,0)),IF(LEFT($C70,1)="N",3,0))</f>
        <v>39.880000000000003</v>
      </c>
      <c r="U70" s="411" cm="1">
        <f t="array" aca="1" ref="U70" ca="1">ROUND(IF($M70="Y",VLOOKUP($N70,INDIRECT($O$3),U$8,0)*INDIRECT($N$2),VLOOKUP($N70,INDIRECT($O$3),U$8,0)),IF(LEFT($C70,1)="N",3,0))</f>
        <v>41.875999999999998</v>
      </c>
      <c r="W70" s="412" t="str">
        <f t="shared" si="67"/>
        <v>Y</v>
      </c>
      <c r="X70" s="355" t="str">
        <f t="shared" si="68"/>
        <v>04386C</v>
      </c>
      <c r="Y70" s="413" t="str">
        <f t="shared" si="69"/>
        <v>099</v>
      </c>
      <c r="Z70" s="355" t="str">
        <f t="shared" si="70"/>
        <v xml:space="preserve">Fire Inspections Specialist II </v>
      </c>
      <c r="AA70" s="414">
        <f t="shared" ca="1" si="71"/>
        <v>34.450000000000003</v>
      </c>
      <c r="AB70" s="414">
        <f t="shared" ca="1" si="72"/>
        <v>36.173000000000002</v>
      </c>
      <c r="AC70" s="414">
        <f t="shared" ca="1" si="73"/>
        <v>37.981000000000002</v>
      </c>
      <c r="AD70" s="414">
        <f t="shared" ca="1" si="74"/>
        <v>39.880000000000003</v>
      </c>
      <c r="AE70" s="414">
        <f t="shared" ca="1" si="75"/>
        <v>41.875999999999998</v>
      </c>
    </row>
    <row r="71" spans="1:31">
      <c r="A71" s="406" t="s">
        <v>165</v>
      </c>
      <c r="B71" s="407">
        <v>119</v>
      </c>
      <c r="C71" s="406" t="s">
        <v>43</v>
      </c>
      <c r="D71" s="464" t="s">
        <v>465</v>
      </c>
      <c r="E71" s="406">
        <v>418</v>
      </c>
      <c r="F71" s="406">
        <v>9</v>
      </c>
      <c r="G71" s="409">
        <f t="shared" ca="1" si="54"/>
        <v>38.923999999999999</v>
      </c>
      <c r="H71" s="409">
        <f t="shared" ca="1" si="55"/>
        <v>40.871000000000002</v>
      </c>
      <c r="I71" s="409">
        <f t="shared" ca="1" si="56"/>
        <v>42.912999999999997</v>
      </c>
      <c r="J71" s="409">
        <f t="shared" ca="1" si="57"/>
        <v>45.06</v>
      </c>
      <c r="K71" s="409">
        <f t="shared" ca="1" si="58"/>
        <v>47.311999999999998</v>
      </c>
      <c r="L71" s="424"/>
      <c r="M71" s="335" t="s">
        <v>588</v>
      </c>
      <c r="N71" s="331" t="str">
        <f t="shared" si="59"/>
        <v>04382C</v>
      </c>
      <c r="O71" s="410">
        <f t="shared" si="60"/>
        <v>119</v>
      </c>
      <c r="P71" s="332" t="str">
        <f t="shared" si="61"/>
        <v xml:space="preserve">Fire Inspections Specialist III </v>
      </c>
      <c r="Q71" s="411" cm="1">
        <f t="array" aca="1" ref="Q71" ca="1">ROUND(IF($M71="Y",VLOOKUP($N71,INDIRECT($O$3),Q$8,0)*INDIRECT($N$2),VLOOKUP($N71,INDIRECT($O$3),Q$8,0)),IF(LEFT($C71,1)="N",3,0))</f>
        <v>38.923999999999999</v>
      </c>
      <c r="R71" s="411" cm="1">
        <f t="array" aca="1" ref="R71" ca="1">ROUND(IF($M71="Y",VLOOKUP($N71,INDIRECT($O$3),R$8,0)*INDIRECT($N$2),VLOOKUP($N71,INDIRECT($O$3),R$8,0)),IF(LEFT($C71,1)="N",3,0))</f>
        <v>40.871000000000002</v>
      </c>
      <c r="S71" s="411" cm="1">
        <f t="array" aca="1" ref="S71" ca="1">ROUND(IF($M71="Y",VLOOKUP($N71,INDIRECT($O$3),S$8,0)*INDIRECT($N$2),VLOOKUP($N71,INDIRECT($O$3),S$8,0)),IF(LEFT($C71,1)="N",3,0))</f>
        <v>42.912999999999997</v>
      </c>
      <c r="T71" s="411" cm="1">
        <f t="array" aca="1" ref="T71" ca="1">ROUND(IF($M71="Y",VLOOKUP($N71,INDIRECT($O$3),T$8,0)*INDIRECT($N$2),VLOOKUP($N71,INDIRECT($O$3),T$8,0)),IF(LEFT($C71,1)="N",3,0))</f>
        <v>45.06</v>
      </c>
      <c r="U71" s="411" cm="1">
        <f t="array" aca="1" ref="U71" ca="1">ROUND(IF($M71="Y",VLOOKUP($N71,INDIRECT($O$3),U$8,0)*INDIRECT($N$2),VLOOKUP($N71,INDIRECT($O$3),U$8,0)),IF(LEFT($C71,1)="N",3,0))</f>
        <v>47.311999999999998</v>
      </c>
      <c r="W71" s="412" t="str">
        <f t="shared" si="67"/>
        <v>Y</v>
      </c>
      <c r="X71" s="355" t="str">
        <f t="shared" si="68"/>
        <v>04382C</v>
      </c>
      <c r="Y71" s="413">
        <f t="shared" si="69"/>
        <v>119</v>
      </c>
      <c r="Z71" s="355" t="str">
        <f t="shared" si="70"/>
        <v xml:space="preserve">Fire Inspections Specialist III </v>
      </c>
      <c r="AA71" s="414">
        <f t="shared" ca="1" si="71"/>
        <v>38.923999999999999</v>
      </c>
      <c r="AB71" s="414">
        <f t="shared" ca="1" si="72"/>
        <v>40.871000000000002</v>
      </c>
      <c r="AC71" s="414">
        <f t="shared" ca="1" si="73"/>
        <v>42.912999999999997</v>
      </c>
      <c r="AD71" s="414">
        <f t="shared" ca="1" si="74"/>
        <v>45.06</v>
      </c>
      <c r="AE71" s="414">
        <f t="shared" ca="1" si="75"/>
        <v>47.311999999999998</v>
      </c>
    </row>
    <row r="72" spans="1:31">
      <c r="A72" s="406" t="s">
        <v>175</v>
      </c>
      <c r="B72" s="407">
        <v>206</v>
      </c>
      <c r="C72" s="406" t="s">
        <v>43</v>
      </c>
      <c r="D72" s="464" t="s">
        <v>476</v>
      </c>
      <c r="E72" s="406">
        <v>333</v>
      </c>
      <c r="F72" s="406">
        <v>7</v>
      </c>
      <c r="G72" s="409">
        <f t="shared" ca="1" si="54"/>
        <v>31.673999999999999</v>
      </c>
      <c r="H72" s="409">
        <f t="shared" ca="1" si="55"/>
        <v>33.259</v>
      </c>
      <c r="I72" s="409">
        <f t="shared" ca="1" si="56"/>
        <v>34.920999999999999</v>
      </c>
      <c r="J72" s="409">
        <f t="shared" ca="1" si="57"/>
        <v>36.667000000000002</v>
      </c>
      <c r="K72" s="409">
        <f t="shared" ca="1" si="58"/>
        <v>38.502000000000002</v>
      </c>
      <c r="L72" s="365"/>
      <c r="M72" s="335" t="s">
        <v>588</v>
      </c>
      <c r="N72" s="331" t="str">
        <f t="shared" si="59"/>
        <v>05062C</v>
      </c>
      <c r="O72" s="410">
        <f t="shared" si="60"/>
        <v>206</v>
      </c>
      <c r="P72" s="332" t="str">
        <f t="shared" si="61"/>
        <v>Forensic FirearmsTechnician</v>
      </c>
      <c r="Q72" s="411" cm="1">
        <f t="array" aca="1" ref="Q72" ca="1">ROUND(IF($M72="Y",VLOOKUP($N72,INDIRECT($O$3),Q$8,0)*INDIRECT($N$2),VLOOKUP($N72,INDIRECT($O$3),Q$8,0)),IF(LEFT($C72,1)="N",3,0))</f>
        <v>31.673999999999999</v>
      </c>
      <c r="R72" s="411" cm="1">
        <f t="array" aca="1" ref="R72" ca="1">ROUND(IF($M72="Y",VLOOKUP($N72,INDIRECT($O$3),R$8,0)*INDIRECT($N$2),VLOOKUP($N72,INDIRECT($O$3),R$8,0)),IF(LEFT($C72,1)="N",3,0))</f>
        <v>33.259</v>
      </c>
      <c r="S72" s="411" cm="1">
        <f t="array" aca="1" ref="S72" ca="1">ROUND(IF($M72="Y",VLOOKUP($N72,INDIRECT($O$3),S$8,0)*INDIRECT($N$2),VLOOKUP($N72,INDIRECT($O$3),S$8,0)),IF(LEFT($C72,1)="N",3,0))</f>
        <v>34.920999999999999</v>
      </c>
      <c r="T72" s="411" cm="1">
        <f t="array" aca="1" ref="T72" ca="1">ROUND(IF($M72="Y",VLOOKUP($N72,INDIRECT($O$3),T$8,0)*INDIRECT($N$2),VLOOKUP($N72,INDIRECT($O$3),T$8,0)),IF(LEFT($C72,1)="N",3,0))</f>
        <v>36.667000000000002</v>
      </c>
      <c r="U72" s="411" cm="1">
        <f t="array" aca="1" ref="U72" ca="1">ROUND(IF($M72="Y",VLOOKUP($N72,INDIRECT($O$3),U$8,0)*INDIRECT($N$2),VLOOKUP($N72,INDIRECT($O$3),U$8,0)),IF(LEFT($C72,1)="N",3,0))</f>
        <v>38.502000000000002</v>
      </c>
      <c r="W72" s="412" t="str">
        <f t="shared" si="67"/>
        <v>Y</v>
      </c>
      <c r="X72" s="355" t="str">
        <f t="shared" si="68"/>
        <v>05062C</v>
      </c>
      <c r="Y72" s="413">
        <f t="shared" si="69"/>
        <v>206</v>
      </c>
      <c r="Z72" s="355" t="str">
        <f t="shared" si="70"/>
        <v>Forensic FirearmsTechnician</v>
      </c>
      <c r="AA72" s="414">
        <f t="shared" ca="1" si="71"/>
        <v>31.673999999999999</v>
      </c>
      <c r="AB72" s="414">
        <f t="shared" ca="1" si="72"/>
        <v>33.259</v>
      </c>
      <c r="AC72" s="414">
        <f t="shared" ca="1" si="73"/>
        <v>34.920999999999999</v>
      </c>
      <c r="AD72" s="414">
        <f t="shared" ca="1" si="74"/>
        <v>36.667000000000002</v>
      </c>
      <c r="AE72" s="414">
        <f t="shared" ca="1" si="75"/>
        <v>38.502000000000002</v>
      </c>
    </row>
    <row r="73" spans="1:31">
      <c r="A73" s="406" t="s">
        <v>172</v>
      </c>
      <c r="B73" s="407" t="s">
        <v>173</v>
      </c>
      <c r="C73" s="406" t="s">
        <v>43</v>
      </c>
      <c r="D73" s="464" t="s">
        <v>176</v>
      </c>
      <c r="E73" s="406">
        <v>305</v>
      </c>
      <c r="F73" s="406">
        <v>6</v>
      </c>
      <c r="G73" s="409">
        <f t="shared" ca="1" si="54"/>
        <v>29.445</v>
      </c>
      <c r="H73" s="409">
        <f t="shared" ca="1" si="55"/>
        <v>30.919</v>
      </c>
      <c r="I73" s="409">
        <f t="shared" ca="1" si="56"/>
        <v>32.463999999999999</v>
      </c>
      <c r="J73" s="409">
        <f t="shared" ca="1" si="57"/>
        <v>34.088000000000001</v>
      </c>
      <c r="K73" s="409">
        <f t="shared" ca="1" si="58"/>
        <v>35.790999999999997</v>
      </c>
      <c r="L73" s="365"/>
      <c r="M73" s="335" t="s">
        <v>588</v>
      </c>
      <c r="N73" s="331" t="str">
        <f t="shared" si="59"/>
        <v>05035C</v>
      </c>
      <c r="O73" s="410" t="str">
        <f t="shared" si="60"/>
        <v>083</v>
      </c>
      <c r="P73" s="332" t="str">
        <f t="shared" si="61"/>
        <v>Forensic Technician</v>
      </c>
      <c r="Q73" s="411" cm="1">
        <f t="array" aca="1" ref="Q73" ca="1">ROUND(IF($M73="Y",VLOOKUP($N73,INDIRECT($O$3),Q$8,0)*INDIRECT($N$2),VLOOKUP($N73,INDIRECT($O$3),Q$8,0)),IF(LEFT($C73,1)="N",3,0))</f>
        <v>29.445</v>
      </c>
      <c r="R73" s="411" cm="1">
        <f t="array" aca="1" ref="R73" ca="1">ROUND(IF($M73="Y",VLOOKUP($N73,INDIRECT($O$3),R$8,0)*INDIRECT($N$2),VLOOKUP($N73,INDIRECT($O$3),R$8,0)),IF(LEFT($C73,1)="N",3,0))</f>
        <v>30.919</v>
      </c>
      <c r="S73" s="411" cm="1">
        <f t="array" aca="1" ref="S73" ca="1">ROUND(IF($M73="Y",VLOOKUP($N73,INDIRECT($O$3),S$8,0)*INDIRECT($N$2),VLOOKUP($N73,INDIRECT($O$3),S$8,0)),IF(LEFT($C73,1)="N",3,0))</f>
        <v>32.463999999999999</v>
      </c>
      <c r="T73" s="411" cm="1">
        <f t="array" aca="1" ref="T73" ca="1">ROUND(IF($M73="Y",VLOOKUP($N73,INDIRECT($O$3),T$8,0)*INDIRECT($N$2),VLOOKUP($N73,INDIRECT($O$3),T$8,0)),IF(LEFT($C73,1)="N",3,0))</f>
        <v>34.088000000000001</v>
      </c>
      <c r="U73" s="411" cm="1">
        <f t="array" aca="1" ref="U73" ca="1">ROUND(IF($M73="Y",VLOOKUP($N73,INDIRECT($O$3),U$8,0)*INDIRECT($N$2),VLOOKUP($N73,INDIRECT($O$3),U$8,0)),IF(LEFT($C73,1)="N",3,0))</f>
        <v>35.790999999999997</v>
      </c>
      <c r="W73" s="412" t="str">
        <f t="shared" si="67"/>
        <v>Y</v>
      </c>
      <c r="X73" s="355" t="str">
        <f t="shared" si="68"/>
        <v>05035C</v>
      </c>
      <c r="Y73" s="413" t="str">
        <f t="shared" si="69"/>
        <v>083</v>
      </c>
      <c r="Z73" s="355" t="str">
        <f t="shared" si="70"/>
        <v>Forensic Technician</v>
      </c>
      <c r="AA73" s="414">
        <f t="shared" ca="1" si="71"/>
        <v>29.445</v>
      </c>
      <c r="AB73" s="414">
        <f t="shared" ca="1" si="72"/>
        <v>30.919</v>
      </c>
      <c r="AC73" s="414">
        <f t="shared" ca="1" si="73"/>
        <v>32.463999999999999</v>
      </c>
      <c r="AD73" s="414">
        <f t="shared" ca="1" si="74"/>
        <v>34.088000000000001</v>
      </c>
      <c r="AE73" s="414">
        <f t="shared" ca="1" si="75"/>
        <v>35.790999999999997</v>
      </c>
    </row>
    <row r="74" spans="1:31">
      <c r="A74" s="406" t="s">
        <v>177</v>
      </c>
      <c r="B74" s="407" t="s">
        <v>178</v>
      </c>
      <c r="C74" s="406" t="s">
        <v>43</v>
      </c>
      <c r="D74" s="464" t="s">
        <v>179</v>
      </c>
      <c r="E74" s="406">
        <v>288</v>
      </c>
      <c r="F74" s="406">
        <v>6</v>
      </c>
      <c r="G74" s="409">
        <f t="shared" ca="1" si="54"/>
        <v>28.324000000000002</v>
      </c>
      <c r="H74" s="409">
        <f t="shared" ca="1" si="55"/>
        <v>29.738</v>
      </c>
      <c r="I74" s="409">
        <f t="shared" ca="1" si="56"/>
        <v>31.225000000000001</v>
      </c>
      <c r="J74" s="409">
        <f t="shared" ca="1" si="57"/>
        <v>32.786999999999999</v>
      </c>
      <c r="K74" s="409">
        <f t="shared" ca="1" si="58"/>
        <v>34.424999999999997</v>
      </c>
      <c r="L74" s="365"/>
      <c r="M74" s="335" t="s">
        <v>588</v>
      </c>
      <c r="N74" s="331" t="str">
        <f t="shared" si="59"/>
        <v>05330C</v>
      </c>
      <c r="O74" s="410" t="str">
        <f t="shared" si="60"/>
        <v>081</v>
      </c>
      <c r="P74" s="332" t="str">
        <f t="shared" si="61"/>
        <v xml:space="preserve">Graphic Designer I </v>
      </c>
      <c r="Q74" s="411" cm="1">
        <f t="array" aca="1" ref="Q74" ca="1">ROUND(IF($M74="Y",VLOOKUP($N74,INDIRECT($O$3),Q$8,0)*INDIRECT($N$2),VLOOKUP($N74,INDIRECT($O$3),Q$8,0)),IF(LEFT($C74,1)="N",3,0))</f>
        <v>28.324000000000002</v>
      </c>
      <c r="R74" s="411" cm="1">
        <f t="array" aca="1" ref="R74" ca="1">ROUND(IF($M74="Y",VLOOKUP($N74,INDIRECT($O$3),R$8,0)*INDIRECT($N$2),VLOOKUP($N74,INDIRECT($O$3),R$8,0)),IF(LEFT($C74,1)="N",3,0))</f>
        <v>29.738</v>
      </c>
      <c r="S74" s="411" cm="1">
        <f t="array" aca="1" ref="S74" ca="1">ROUND(IF($M74="Y",VLOOKUP($N74,INDIRECT($O$3),S$8,0)*INDIRECT($N$2),VLOOKUP($N74,INDIRECT($O$3),S$8,0)),IF(LEFT($C74,1)="N",3,0))</f>
        <v>31.225000000000001</v>
      </c>
      <c r="T74" s="411" cm="1">
        <f t="array" aca="1" ref="T74" ca="1">ROUND(IF($M74="Y",VLOOKUP($N74,INDIRECT($O$3),T$8,0)*INDIRECT($N$2),VLOOKUP($N74,INDIRECT($O$3),T$8,0)),IF(LEFT($C74,1)="N",3,0))</f>
        <v>32.786999999999999</v>
      </c>
      <c r="U74" s="411" cm="1">
        <f t="array" aca="1" ref="U74" ca="1">ROUND(IF($M74="Y",VLOOKUP($N74,INDIRECT($O$3),U$8,0)*INDIRECT($N$2),VLOOKUP($N74,INDIRECT($O$3),U$8,0)),IF(LEFT($C74,1)="N",3,0))</f>
        <v>34.424999999999997</v>
      </c>
      <c r="W74" s="412" t="str">
        <f t="shared" si="67"/>
        <v>Y</v>
      </c>
      <c r="X74" s="355" t="str">
        <f t="shared" si="68"/>
        <v>05330C</v>
      </c>
      <c r="Y74" s="413" t="str">
        <f t="shared" si="69"/>
        <v>081</v>
      </c>
      <c r="Z74" s="355" t="str">
        <f t="shared" si="70"/>
        <v xml:space="preserve">Graphic Designer I </v>
      </c>
      <c r="AA74" s="414">
        <f t="shared" ca="1" si="71"/>
        <v>28.324000000000002</v>
      </c>
      <c r="AB74" s="414">
        <f t="shared" ca="1" si="72"/>
        <v>29.738</v>
      </c>
      <c r="AC74" s="414">
        <f t="shared" ca="1" si="73"/>
        <v>31.225000000000001</v>
      </c>
      <c r="AD74" s="414">
        <f t="shared" ca="1" si="74"/>
        <v>32.786999999999999</v>
      </c>
      <c r="AE74" s="414">
        <f t="shared" ca="1" si="75"/>
        <v>34.424999999999997</v>
      </c>
    </row>
    <row r="75" spans="1:31">
      <c r="A75" s="406" t="s">
        <v>180</v>
      </c>
      <c r="B75" s="407" t="s">
        <v>181</v>
      </c>
      <c r="C75" s="406" t="s">
        <v>43</v>
      </c>
      <c r="D75" s="464" t="s">
        <v>182</v>
      </c>
      <c r="E75" s="406">
        <v>330</v>
      </c>
      <c r="F75" s="406">
        <v>7</v>
      </c>
      <c r="G75" s="409">
        <f t="shared" ref="G75:G107" ca="1" si="76">Q75</f>
        <v>30.58</v>
      </c>
      <c r="H75" s="409">
        <f t="shared" ref="H75:H107" ca="1" si="77">R75</f>
        <v>32.109000000000002</v>
      </c>
      <c r="I75" s="409">
        <f t="shared" ref="I75:I107" ca="1" si="78">S75</f>
        <v>33.715000000000003</v>
      </c>
      <c r="J75" s="409">
        <f t="shared" ref="J75:J107" ca="1" si="79">T75</f>
        <v>35.402000000000001</v>
      </c>
      <c r="K75" s="409">
        <f t="shared" ref="K75:K107" ca="1" si="80">U75</f>
        <v>37.170999999999999</v>
      </c>
      <c r="L75" s="365"/>
      <c r="M75" s="335" t="s">
        <v>588</v>
      </c>
      <c r="N75" s="331" t="str">
        <f t="shared" ref="N75:N107" si="81">A75</f>
        <v>05340C</v>
      </c>
      <c r="O75" s="410" t="str">
        <f t="shared" ref="O75:O107" si="82">B75</f>
        <v>090</v>
      </c>
      <c r="P75" s="332" t="str">
        <f t="shared" ref="P75:P107" si="83">D75</f>
        <v xml:space="preserve">Graphic Designer II </v>
      </c>
      <c r="Q75" s="411" cm="1">
        <f t="array" aca="1" ref="Q75" ca="1">ROUND(IF($M75="Y",VLOOKUP($N75,INDIRECT($O$3),Q$8,0)*INDIRECT($N$2),VLOOKUP($N75,INDIRECT($O$3),Q$8,0)),IF(LEFT($C75,1)="N",3,0))</f>
        <v>30.58</v>
      </c>
      <c r="R75" s="411" cm="1">
        <f t="array" aca="1" ref="R75" ca="1">ROUND(IF($M75="Y",VLOOKUP($N75,INDIRECT($O$3),R$8,0)*INDIRECT($N$2),VLOOKUP($N75,INDIRECT($O$3),R$8,0)),IF(LEFT($C75,1)="N",3,0))</f>
        <v>32.109000000000002</v>
      </c>
      <c r="S75" s="411" cm="1">
        <f t="array" aca="1" ref="S75" ca="1">ROUND(IF($M75="Y",VLOOKUP($N75,INDIRECT($O$3),S$8,0)*INDIRECT($N$2),VLOOKUP($N75,INDIRECT($O$3),S$8,0)),IF(LEFT($C75,1)="N",3,0))</f>
        <v>33.715000000000003</v>
      </c>
      <c r="T75" s="411" cm="1">
        <f t="array" aca="1" ref="T75" ca="1">ROUND(IF($M75="Y",VLOOKUP($N75,INDIRECT($O$3),T$8,0)*INDIRECT($N$2),VLOOKUP($N75,INDIRECT($O$3),T$8,0)),IF(LEFT($C75,1)="N",3,0))</f>
        <v>35.402000000000001</v>
      </c>
      <c r="U75" s="411" cm="1">
        <f t="array" aca="1" ref="U75" ca="1">ROUND(IF($M75="Y",VLOOKUP($N75,INDIRECT($O$3),U$8,0)*INDIRECT($N$2),VLOOKUP($N75,INDIRECT($O$3),U$8,0)),IF(LEFT($C75,1)="N",3,0))</f>
        <v>37.170999999999999</v>
      </c>
      <c r="W75" s="412" t="str">
        <f t="shared" si="67"/>
        <v>Y</v>
      </c>
      <c r="X75" s="355" t="str">
        <f t="shared" si="68"/>
        <v>05340C</v>
      </c>
      <c r="Y75" s="413" t="str">
        <f t="shared" si="69"/>
        <v>090</v>
      </c>
      <c r="Z75" s="355" t="str">
        <f t="shared" si="70"/>
        <v xml:space="preserve">Graphic Designer II </v>
      </c>
      <c r="AA75" s="414">
        <f t="shared" ca="1" si="71"/>
        <v>30.58</v>
      </c>
      <c r="AB75" s="414">
        <f t="shared" ca="1" si="72"/>
        <v>32.109000000000002</v>
      </c>
      <c r="AC75" s="414">
        <f t="shared" ca="1" si="73"/>
        <v>33.715000000000003</v>
      </c>
      <c r="AD75" s="414">
        <f t="shared" ca="1" si="74"/>
        <v>35.402000000000001</v>
      </c>
      <c r="AE75" s="414">
        <f t="shared" ca="1" si="75"/>
        <v>37.170999999999999</v>
      </c>
    </row>
    <row r="76" spans="1:31">
      <c r="A76" s="425" t="s">
        <v>516</v>
      </c>
      <c r="B76" s="407" t="s">
        <v>517</v>
      </c>
      <c r="C76" s="406" t="s">
        <v>43</v>
      </c>
      <c r="D76" s="464" t="s">
        <v>515</v>
      </c>
      <c r="E76" s="406">
        <v>273</v>
      </c>
      <c r="F76" s="406">
        <v>6</v>
      </c>
      <c r="G76" s="409">
        <f t="shared" ca="1" si="76"/>
        <v>27.22</v>
      </c>
      <c r="H76" s="409">
        <f t="shared" ca="1" si="77"/>
        <v>28.576000000000001</v>
      </c>
      <c r="I76" s="409">
        <f t="shared" ca="1" si="78"/>
        <v>30.01</v>
      </c>
      <c r="J76" s="409">
        <f t="shared" ca="1" si="79"/>
        <v>31.512</v>
      </c>
      <c r="K76" s="409">
        <f t="shared" ca="1" si="80"/>
        <v>33.082999999999998</v>
      </c>
      <c r="L76" s="365"/>
      <c r="M76" s="335" t="s">
        <v>588</v>
      </c>
      <c r="N76" s="331" t="str">
        <f t="shared" si="81"/>
        <v xml:space="preserve">52979C </v>
      </c>
      <c r="O76" s="410" t="str">
        <f t="shared" si="82"/>
        <v>145</v>
      </c>
      <c r="P76" s="332" t="str">
        <f t="shared" si="83"/>
        <v>Guest Services Support Technician</v>
      </c>
      <c r="Q76" s="411" cm="1">
        <f t="array" aca="1" ref="Q76" ca="1">ROUND(IF($M76="Y",VLOOKUP($N76,INDIRECT($O$3),Q$8,0)*INDIRECT($N$2),VLOOKUP($N76,INDIRECT($O$3),Q$8,0)),IF(LEFT($C76,1)="N",3,0))</f>
        <v>27.22</v>
      </c>
      <c r="R76" s="411" cm="1">
        <f t="array" aca="1" ref="R76" ca="1">ROUND(IF($M76="Y",VLOOKUP($N76,INDIRECT($O$3),R$8,0)*INDIRECT($N$2),VLOOKUP($N76,INDIRECT($O$3),R$8,0)),IF(LEFT($C76,1)="N",3,0))</f>
        <v>28.576000000000001</v>
      </c>
      <c r="S76" s="411" cm="1">
        <f t="array" aca="1" ref="S76" ca="1">ROUND(IF($M76="Y",VLOOKUP($N76,INDIRECT($O$3),S$8,0)*INDIRECT($N$2),VLOOKUP($N76,INDIRECT($O$3),S$8,0)),IF(LEFT($C76,1)="N",3,0))</f>
        <v>30.01</v>
      </c>
      <c r="T76" s="411" cm="1">
        <f t="array" aca="1" ref="T76" ca="1">ROUND(IF($M76="Y",VLOOKUP($N76,INDIRECT($O$3),T$8,0)*INDIRECT($N$2),VLOOKUP($N76,INDIRECT($O$3),T$8,0)),IF(LEFT($C76,1)="N",3,0))</f>
        <v>31.512</v>
      </c>
      <c r="U76" s="411" cm="1">
        <f t="array" aca="1" ref="U76" ca="1">ROUND(IF($M76="Y",VLOOKUP($N76,INDIRECT($O$3),U$8,0)*INDIRECT($N$2),VLOOKUP($N76,INDIRECT($O$3),U$8,0)),IF(LEFT($C76,1)="N",3,0))</f>
        <v>33.082999999999998</v>
      </c>
      <c r="W76" s="412" t="str">
        <f t="shared" si="67"/>
        <v>Y</v>
      </c>
      <c r="X76" s="355" t="str">
        <f t="shared" si="68"/>
        <v xml:space="preserve">52979C </v>
      </c>
      <c r="Y76" s="413" t="str">
        <f t="shared" si="69"/>
        <v>145</v>
      </c>
      <c r="Z76" s="355" t="str">
        <f t="shared" si="70"/>
        <v>Guest Services Support Technician</v>
      </c>
      <c r="AA76" s="414">
        <f t="shared" ca="1" si="71"/>
        <v>27.22</v>
      </c>
      <c r="AB76" s="414">
        <f t="shared" ca="1" si="72"/>
        <v>28.576000000000001</v>
      </c>
      <c r="AC76" s="414">
        <f t="shared" ca="1" si="73"/>
        <v>30.01</v>
      </c>
      <c r="AD76" s="414">
        <f t="shared" ca="1" si="74"/>
        <v>31.512</v>
      </c>
      <c r="AE76" s="414">
        <f t="shared" ca="1" si="75"/>
        <v>33.082999999999998</v>
      </c>
    </row>
    <row r="77" spans="1:31">
      <c r="A77" s="406" t="s">
        <v>526</v>
      </c>
      <c r="B77" s="407">
        <v>124</v>
      </c>
      <c r="C77" s="406" t="s">
        <v>43</v>
      </c>
      <c r="D77" s="464" t="s">
        <v>527</v>
      </c>
      <c r="E77" s="406">
        <v>410</v>
      </c>
      <c r="F77" s="406">
        <v>9</v>
      </c>
      <c r="G77" s="409">
        <f t="shared" ca="1" si="76"/>
        <v>37.313000000000002</v>
      </c>
      <c r="H77" s="409">
        <f t="shared" ca="1" si="77"/>
        <v>39.179000000000002</v>
      </c>
      <c r="I77" s="409">
        <f t="shared" ca="1" si="78"/>
        <v>41.137999999999998</v>
      </c>
      <c r="J77" s="409">
        <f t="shared" ca="1" si="79"/>
        <v>43.195</v>
      </c>
      <c r="K77" s="409">
        <f t="shared" ca="1" si="80"/>
        <v>45.354999999999997</v>
      </c>
      <c r="L77" s="365"/>
      <c r="M77" s="335" t="s">
        <v>588</v>
      </c>
      <c r="N77" s="331" t="str">
        <f t="shared" si="81"/>
        <v>59404C</v>
      </c>
      <c r="O77" s="410">
        <f t="shared" si="82"/>
        <v>124</v>
      </c>
      <c r="P77" s="332" t="str">
        <f t="shared" si="83"/>
        <v>Healthy Homes Inspections Coordinator</v>
      </c>
      <c r="Q77" s="411" cm="1">
        <f t="array" aca="1" ref="Q77" ca="1">ROUND(IF($M77="Y",VLOOKUP($N77,INDIRECT($O$3),Q$8,0)*INDIRECT($N$2),VLOOKUP($N77,INDIRECT($O$3),Q$8,0)),IF(LEFT($C77,1)="N",3,0))</f>
        <v>37.313000000000002</v>
      </c>
      <c r="R77" s="411" cm="1">
        <f t="array" aca="1" ref="R77" ca="1">ROUND(IF($M77="Y",VLOOKUP($N77,INDIRECT($O$3),R$8,0)*INDIRECT($N$2),VLOOKUP($N77,INDIRECT($O$3),R$8,0)),IF(LEFT($C77,1)="N",3,0))</f>
        <v>39.179000000000002</v>
      </c>
      <c r="S77" s="411" cm="1">
        <f t="array" aca="1" ref="S77" ca="1">ROUND(IF($M77="Y",VLOOKUP($N77,INDIRECT($O$3),S$8,0)*INDIRECT($N$2),VLOOKUP($N77,INDIRECT($O$3),S$8,0)),IF(LEFT($C77,1)="N",3,0))</f>
        <v>41.137999999999998</v>
      </c>
      <c r="T77" s="411" cm="1">
        <f t="array" aca="1" ref="T77" ca="1">ROUND(IF($M77="Y",VLOOKUP($N77,INDIRECT($O$3),T$8,0)*INDIRECT($N$2),VLOOKUP($N77,INDIRECT($O$3),T$8,0)),IF(LEFT($C77,1)="N",3,0))</f>
        <v>43.195</v>
      </c>
      <c r="U77" s="411" cm="1">
        <f t="array" aca="1" ref="U77" ca="1">ROUND(IF($M77="Y",VLOOKUP($N77,INDIRECT($O$3),U$8,0)*INDIRECT($N$2),VLOOKUP($N77,INDIRECT($O$3),U$8,0)),IF(LEFT($C77,1)="N",3,0))</f>
        <v>45.354999999999997</v>
      </c>
      <c r="W77" s="412" t="str">
        <f t="shared" si="67"/>
        <v>Y</v>
      </c>
      <c r="X77" s="355" t="str">
        <f t="shared" si="68"/>
        <v>59404C</v>
      </c>
      <c r="Y77" s="413">
        <f t="shared" si="69"/>
        <v>124</v>
      </c>
      <c r="Z77" s="355" t="str">
        <f t="shared" si="70"/>
        <v>Healthy Homes Inspections Coordinator</v>
      </c>
      <c r="AA77" s="414">
        <f t="shared" ca="1" si="71"/>
        <v>37.313000000000002</v>
      </c>
      <c r="AB77" s="414">
        <f t="shared" ca="1" si="72"/>
        <v>39.179000000000002</v>
      </c>
      <c r="AC77" s="414">
        <f t="shared" ca="1" si="73"/>
        <v>41.137999999999998</v>
      </c>
      <c r="AD77" s="414">
        <f t="shared" ca="1" si="74"/>
        <v>43.195</v>
      </c>
      <c r="AE77" s="414">
        <f t="shared" ca="1" si="75"/>
        <v>45.354999999999997</v>
      </c>
    </row>
    <row r="78" spans="1:31">
      <c r="A78" s="406" t="s">
        <v>183</v>
      </c>
      <c r="B78" s="407" t="s">
        <v>703</v>
      </c>
      <c r="C78" s="406" t="s">
        <v>43</v>
      </c>
      <c r="D78" s="464" t="s">
        <v>185</v>
      </c>
      <c r="E78" s="406">
        <v>285</v>
      </c>
      <c r="F78" s="406">
        <v>6</v>
      </c>
      <c r="G78" s="409">
        <f t="shared" ca="1" si="76"/>
        <v>29.393999999999998</v>
      </c>
      <c r="H78" s="409">
        <f t="shared" ca="1" si="77"/>
        <v>30.864999999999998</v>
      </c>
      <c r="I78" s="409">
        <f t="shared" ca="1" si="78"/>
        <v>32.408000000000001</v>
      </c>
      <c r="J78" s="409">
        <f t="shared" ca="1" si="79"/>
        <v>34.029000000000003</v>
      </c>
      <c r="K78" s="409">
        <f t="shared" ca="1" si="80"/>
        <v>35.729999999999997</v>
      </c>
      <c r="L78" s="365"/>
      <c r="M78" s="335" t="s">
        <v>588</v>
      </c>
      <c r="N78" s="331" t="str">
        <f t="shared" si="81"/>
        <v>05412C</v>
      </c>
      <c r="O78" s="410" t="str">
        <f t="shared" si="82"/>
        <v>156</v>
      </c>
      <c r="P78" s="332" t="str">
        <f t="shared" si="83"/>
        <v xml:space="preserve">HR Associate </v>
      </c>
      <c r="Q78" s="411" cm="1">
        <f t="array" aca="1" ref="Q78" ca="1">ROUND(IF($M78="Y",VLOOKUP($N78,INDIRECT($O$3),Q$8,0)*INDIRECT($N$2),VLOOKUP($N78,INDIRECT($O$3),Q$8,0)),IF(LEFT($C78,1)="N",3,0))</f>
        <v>29.393999999999998</v>
      </c>
      <c r="R78" s="411" cm="1">
        <f t="array" aca="1" ref="R78" ca="1">ROUND(IF($M78="Y",VLOOKUP($N78,INDIRECT($O$3),R$8,0)*INDIRECT($N$2),VLOOKUP($N78,INDIRECT($O$3),R$8,0)),IF(LEFT($C78,1)="N",3,0))</f>
        <v>30.864999999999998</v>
      </c>
      <c r="S78" s="411" cm="1">
        <f t="array" aca="1" ref="S78" ca="1">ROUND(IF($M78="Y",VLOOKUP($N78,INDIRECT($O$3),S$8,0)*INDIRECT($N$2),VLOOKUP($N78,INDIRECT($O$3),S$8,0)),IF(LEFT($C78,1)="N",3,0))</f>
        <v>32.408000000000001</v>
      </c>
      <c r="T78" s="411" cm="1">
        <f t="array" aca="1" ref="T78" ca="1">ROUND(IF($M78="Y",VLOOKUP($N78,INDIRECT($O$3),T$8,0)*INDIRECT($N$2),VLOOKUP($N78,INDIRECT($O$3),T$8,0)),IF(LEFT($C78,1)="N",3,0))</f>
        <v>34.029000000000003</v>
      </c>
      <c r="U78" s="411" cm="1">
        <f t="array" aca="1" ref="U78" ca="1">ROUND(IF($M78="Y",VLOOKUP($N78,INDIRECT($O$3),U$8,0)*INDIRECT($N$2),VLOOKUP($N78,INDIRECT($O$3),U$8,0)),IF(LEFT($C78,1)="N",3,0))</f>
        <v>35.729999999999997</v>
      </c>
      <c r="W78" s="412" t="str">
        <f t="shared" si="67"/>
        <v>Y</v>
      </c>
      <c r="X78" s="355" t="str">
        <f t="shared" si="68"/>
        <v>05412C</v>
      </c>
      <c r="Y78" s="413" t="str">
        <f t="shared" si="69"/>
        <v>156</v>
      </c>
      <c r="Z78" s="355" t="str">
        <f t="shared" si="70"/>
        <v xml:space="preserve">HR Associate </v>
      </c>
      <c r="AA78" s="414">
        <f t="shared" ca="1" si="71"/>
        <v>29.393999999999998</v>
      </c>
      <c r="AB78" s="414">
        <f t="shared" ca="1" si="72"/>
        <v>30.864999999999998</v>
      </c>
      <c r="AC78" s="414">
        <f t="shared" ca="1" si="73"/>
        <v>32.408000000000001</v>
      </c>
      <c r="AD78" s="414">
        <f t="shared" ca="1" si="74"/>
        <v>34.029000000000003</v>
      </c>
      <c r="AE78" s="414">
        <f t="shared" ca="1" si="75"/>
        <v>35.729999999999997</v>
      </c>
    </row>
    <row r="79" spans="1:31">
      <c r="A79" s="406" t="s">
        <v>186</v>
      </c>
      <c r="B79" s="407">
        <v>209</v>
      </c>
      <c r="C79" s="406" t="s">
        <v>43</v>
      </c>
      <c r="D79" s="464" t="s">
        <v>187</v>
      </c>
      <c r="E79" s="406">
        <v>380</v>
      </c>
      <c r="F79" s="406">
        <v>8</v>
      </c>
      <c r="G79" s="409">
        <f t="shared" ca="1" si="76"/>
        <v>35.066000000000003</v>
      </c>
      <c r="H79" s="409">
        <f t="shared" ca="1" si="77"/>
        <v>36.819000000000003</v>
      </c>
      <c r="I79" s="409">
        <f t="shared" ca="1" si="78"/>
        <v>38.661000000000001</v>
      </c>
      <c r="J79" s="409">
        <f t="shared" ca="1" si="79"/>
        <v>40.594000000000001</v>
      </c>
      <c r="K79" s="409">
        <f t="shared" ca="1" si="80"/>
        <v>42.622999999999998</v>
      </c>
      <c r="L79" s="365"/>
      <c r="M79" s="335" t="s">
        <v>588</v>
      </c>
      <c r="N79" s="331" t="str">
        <f t="shared" si="81"/>
        <v>05466C</v>
      </c>
      <c r="O79" s="410">
        <f t="shared" si="82"/>
        <v>209</v>
      </c>
      <c r="P79" s="332" t="str">
        <f t="shared" si="83"/>
        <v xml:space="preserve">Inspector Board and Lodging </v>
      </c>
      <c r="Q79" s="411" cm="1">
        <f t="array" aca="1" ref="Q79" ca="1">ROUND(IF($M79="Y",VLOOKUP($N79,INDIRECT($O$3),Q$8,0)*INDIRECT($N$2),VLOOKUP($N79,INDIRECT($O$3),Q$8,0)),IF(LEFT($C79,1)="N",3,0))</f>
        <v>35.066000000000003</v>
      </c>
      <c r="R79" s="411" cm="1">
        <f t="array" aca="1" ref="R79" ca="1">ROUND(IF($M79="Y",VLOOKUP($N79,INDIRECT($O$3),R$8,0)*INDIRECT($N$2),VLOOKUP($N79,INDIRECT($O$3),R$8,0)),IF(LEFT($C79,1)="N",3,0))</f>
        <v>36.819000000000003</v>
      </c>
      <c r="S79" s="411" cm="1">
        <f t="array" aca="1" ref="S79" ca="1">ROUND(IF($M79="Y",VLOOKUP($N79,INDIRECT($O$3),S$8,0)*INDIRECT($N$2),VLOOKUP($N79,INDIRECT($O$3),S$8,0)),IF(LEFT($C79,1)="N",3,0))</f>
        <v>38.661000000000001</v>
      </c>
      <c r="T79" s="411" cm="1">
        <f t="array" aca="1" ref="T79" ca="1">ROUND(IF($M79="Y",VLOOKUP($N79,INDIRECT($O$3),T$8,0)*INDIRECT($N$2),VLOOKUP($N79,INDIRECT($O$3),T$8,0)),IF(LEFT($C79,1)="N",3,0))</f>
        <v>40.594000000000001</v>
      </c>
      <c r="U79" s="411" cm="1">
        <f t="array" aca="1" ref="U79" ca="1">ROUND(IF($M79="Y",VLOOKUP($N79,INDIRECT($O$3),U$8,0)*INDIRECT($N$2),VLOOKUP($N79,INDIRECT($O$3),U$8,0)),IF(LEFT($C79,1)="N",3,0))</f>
        <v>42.622999999999998</v>
      </c>
      <c r="W79" s="412" t="str">
        <f t="shared" si="67"/>
        <v>Y</v>
      </c>
      <c r="X79" s="355" t="str">
        <f t="shared" si="68"/>
        <v>05466C</v>
      </c>
      <c r="Y79" s="413">
        <f t="shared" si="69"/>
        <v>209</v>
      </c>
      <c r="Z79" s="355" t="str">
        <f t="shared" si="70"/>
        <v xml:space="preserve">Inspector Board and Lodging </v>
      </c>
      <c r="AA79" s="414">
        <f t="shared" ca="1" si="71"/>
        <v>35.066000000000003</v>
      </c>
      <c r="AB79" s="414">
        <f t="shared" ca="1" si="72"/>
        <v>36.819000000000003</v>
      </c>
      <c r="AC79" s="414">
        <f t="shared" ca="1" si="73"/>
        <v>38.661000000000001</v>
      </c>
      <c r="AD79" s="414">
        <f t="shared" ca="1" si="74"/>
        <v>40.594000000000001</v>
      </c>
      <c r="AE79" s="414">
        <f t="shared" ca="1" si="75"/>
        <v>42.622999999999998</v>
      </c>
    </row>
    <row r="80" spans="1:31">
      <c r="A80" s="406" t="s">
        <v>188</v>
      </c>
      <c r="B80" s="407" t="s">
        <v>121</v>
      </c>
      <c r="C80" s="406" t="s">
        <v>43</v>
      </c>
      <c r="D80" s="464" t="s">
        <v>189</v>
      </c>
      <c r="E80" s="406">
        <v>323</v>
      </c>
      <c r="F80" s="406">
        <v>7</v>
      </c>
      <c r="G80" s="409">
        <f t="shared" ca="1" si="76"/>
        <v>30.58</v>
      </c>
      <c r="H80" s="409">
        <f t="shared" ca="1" si="77"/>
        <v>32.109000000000002</v>
      </c>
      <c r="I80" s="409">
        <f t="shared" ca="1" si="78"/>
        <v>33.715000000000003</v>
      </c>
      <c r="J80" s="409">
        <f t="shared" ca="1" si="79"/>
        <v>35.402000000000001</v>
      </c>
      <c r="K80" s="409">
        <f t="shared" ca="1" si="80"/>
        <v>37.171999999999997</v>
      </c>
      <c r="L80" s="365"/>
      <c r="M80" s="335" t="s">
        <v>588</v>
      </c>
      <c r="N80" s="331" t="str">
        <f t="shared" si="81"/>
        <v>05500C</v>
      </c>
      <c r="O80" s="410" t="str">
        <f t="shared" si="82"/>
        <v>084</v>
      </c>
      <c r="P80" s="332" t="str">
        <f t="shared" si="83"/>
        <v>Inspector Environmental I</v>
      </c>
      <c r="Q80" s="411" cm="1">
        <f t="array" aca="1" ref="Q80" ca="1">ROUND(IF($M80="Y",VLOOKUP($N80,INDIRECT($O$3),Q$8,0)*INDIRECT($N$2),VLOOKUP($N80,INDIRECT($O$3),Q$8,0)),IF(LEFT($C80,1)="N",3,0))</f>
        <v>30.58</v>
      </c>
      <c r="R80" s="411" cm="1">
        <f t="array" aca="1" ref="R80" ca="1">ROUND(IF($M80="Y",VLOOKUP($N80,INDIRECT($O$3),R$8,0)*INDIRECT($N$2),VLOOKUP($N80,INDIRECT($O$3),R$8,0)),IF(LEFT($C80,1)="N",3,0))</f>
        <v>32.109000000000002</v>
      </c>
      <c r="S80" s="411" cm="1">
        <f t="array" aca="1" ref="S80" ca="1">ROUND(IF($M80="Y",VLOOKUP($N80,INDIRECT($O$3),S$8,0)*INDIRECT($N$2),VLOOKUP($N80,INDIRECT($O$3),S$8,0)),IF(LEFT($C80,1)="N",3,0))</f>
        <v>33.715000000000003</v>
      </c>
      <c r="T80" s="411" cm="1">
        <f t="array" aca="1" ref="T80" ca="1">ROUND(IF($M80="Y",VLOOKUP($N80,INDIRECT($O$3),T$8,0)*INDIRECT($N$2),VLOOKUP($N80,INDIRECT($O$3),T$8,0)),IF(LEFT($C80,1)="N",3,0))</f>
        <v>35.402000000000001</v>
      </c>
      <c r="U80" s="411" cm="1">
        <f t="array" aca="1" ref="U80" ca="1">ROUND(IF($M80="Y",VLOOKUP($N80,INDIRECT($O$3),U$8,0)*INDIRECT($N$2),VLOOKUP($N80,INDIRECT($O$3),U$8,0)),IF(LEFT($C80,1)="N",3,0))</f>
        <v>37.171999999999997</v>
      </c>
      <c r="W80" s="412" t="str">
        <f t="shared" si="67"/>
        <v>Y</v>
      </c>
      <c r="X80" s="355" t="str">
        <f t="shared" si="68"/>
        <v>05500C</v>
      </c>
      <c r="Y80" s="413" t="str">
        <f t="shared" si="69"/>
        <v>084</v>
      </c>
      <c r="Z80" s="355" t="str">
        <f t="shared" si="70"/>
        <v>Inspector Environmental I</v>
      </c>
      <c r="AA80" s="414">
        <f t="shared" ca="1" si="71"/>
        <v>30.58</v>
      </c>
      <c r="AB80" s="414">
        <f t="shared" ca="1" si="72"/>
        <v>32.109000000000002</v>
      </c>
      <c r="AC80" s="414">
        <f t="shared" ca="1" si="73"/>
        <v>33.715000000000003</v>
      </c>
      <c r="AD80" s="414">
        <f t="shared" ca="1" si="74"/>
        <v>35.402000000000001</v>
      </c>
      <c r="AE80" s="414">
        <f t="shared" ca="1" si="75"/>
        <v>37.171999999999997</v>
      </c>
    </row>
    <row r="81" spans="1:31">
      <c r="A81" s="406" t="s">
        <v>190</v>
      </c>
      <c r="B81" s="407" t="s">
        <v>94</v>
      </c>
      <c r="C81" s="406" t="s">
        <v>43</v>
      </c>
      <c r="D81" s="464" t="s">
        <v>191</v>
      </c>
      <c r="E81" s="406">
        <v>368</v>
      </c>
      <c r="F81" s="406">
        <v>8</v>
      </c>
      <c r="G81" s="409">
        <f t="shared" ca="1" si="76"/>
        <v>34.450000000000003</v>
      </c>
      <c r="H81" s="409">
        <f t="shared" ca="1" si="77"/>
        <v>36.173000000000002</v>
      </c>
      <c r="I81" s="409">
        <f t="shared" ca="1" si="78"/>
        <v>37.981000000000002</v>
      </c>
      <c r="J81" s="409">
        <f t="shared" ca="1" si="79"/>
        <v>39.880000000000003</v>
      </c>
      <c r="K81" s="409">
        <f t="shared" ca="1" si="80"/>
        <v>41.875999999999998</v>
      </c>
      <c r="L81" s="365"/>
      <c r="M81" s="335" t="s">
        <v>588</v>
      </c>
      <c r="N81" s="331" t="str">
        <f t="shared" si="81"/>
        <v>05510C</v>
      </c>
      <c r="O81" s="410" t="str">
        <f t="shared" si="82"/>
        <v>099</v>
      </c>
      <c r="P81" s="332" t="str">
        <f t="shared" si="83"/>
        <v xml:space="preserve">Inspector Environmental II </v>
      </c>
      <c r="Q81" s="411" cm="1">
        <f t="array" aca="1" ref="Q81" ca="1">ROUND(IF($M81="Y",VLOOKUP($N81,INDIRECT($O$3),Q$8,0)*INDIRECT($N$2),VLOOKUP($N81,INDIRECT($O$3),Q$8,0)),IF(LEFT($C81,1)="N",3,0))</f>
        <v>34.450000000000003</v>
      </c>
      <c r="R81" s="411" cm="1">
        <f t="array" aca="1" ref="R81" ca="1">ROUND(IF($M81="Y",VLOOKUP($N81,INDIRECT($O$3),R$8,0)*INDIRECT($N$2),VLOOKUP($N81,INDIRECT($O$3),R$8,0)),IF(LEFT($C81,1)="N",3,0))</f>
        <v>36.173000000000002</v>
      </c>
      <c r="S81" s="411" cm="1">
        <f t="array" aca="1" ref="S81" ca="1">ROUND(IF($M81="Y",VLOOKUP($N81,INDIRECT($O$3),S$8,0)*INDIRECT($N$2),VLOOKUP($N81,INDIRECT($O$3),S$8,0)),IF(LEFT($C81,1)="N",3,0))</f>
        <v>37.981000000000002</v>
      </c>
      <c r="T81" s="411" cm="1">
        <f t="array" aca="1" ref="T81" ca="1">ROUND(IF($M81="Y",VLOOKUP($N81,INDIRECT($O$3),T$8,0)*INDIRECT($N$2),VLOOKUP($N81,INDIRECT($O$3),T$8,0)),IF(LEFT($C81,1)="N",3,0))</f>
        <v>39.880000000000003</v>
      </c>
      <c r="U81" s="411" cm="1">
        <f t="array" aca="1" ref="U81" ca="1">ROUND(IF($M81="Y",VLOOKUP($N81,INDIRECT($O$3),U$8,0)*INDIRECT($N$2),VLOOKUP($N81,INDIRECT($O$3),U$8,0)),IF(LEFT($C81,1)="N",3,0))</f>
        <v>41.875999999999998</v>
      </c>
      <c r="W81" s="412" t="str">
        <f t="shared" si="67"/>
        <v>Y</v>
      </c>
      <c r="X81" s="355" t="str">
        <f t="shared" si="68"/>
        <v>05510C</v>
      </c>
      <c r="Y81" s="413" t="str">
        <f t="shared" si="69"/>
        <v>099</v>
      </c>
      <c r="Z81" s="355" t="str">
        <f t="shared" si="70"/>
        <v xml:space="preserve">Inspector Environmental II </v>
      </c>
      <c r="AA81" s="414">
        <f t="shared" ca="1" si="71"/>
        <v>34.450000000000003</v>
      </c>
      <c r="AB81" s="414">
        <f t="shared" ca="1" si="72"/>
        <v>36.173000000000002</v>
      </c>
      <c r="AC81" s="414">
        <f t="shared" ca="1" si="73"/>
        <v>37.981000000000002</v>
      </c>
      <c r="AD81" s="414">
        <f t="shared" ca="1" si="74"/>
        <v>39.880000000000003</v>
      </c>
      <c r="AE81" s="414">
        <f t="shared" ca="1" si="75"/>
        <v>41.875999999999998</v>
      </c>
    </row>
    <row r="82" spans="1:31">
      <c r="A82" s="406" t="s">
        <v>192</v>
      </c>
      <c r="B82" s="407" t="s">
        <v>121</v>
      </c>
      <c r="C82" s="406" t="s">
        <v>43</v>
      </c>
      <c r="D82" s="464" t="s">
        <v>193</v>
      </c>
      <c r="E82" s="406">
        <v>323</v>
      </c>
      <c r="F82" s="406">
        <v>7</v>
      </c>
      <c r="G82" s="409">
        <f t="shared" ca="1" si="76"/>
        <v>30.58</v>
      </c>
      <c r="H82" s="409">
        <f t="shared" ca="1" si="77"/>
        <v>32.109000000000002</v>
      </c>
      <c r="I82" s="409">
        <f t="shared" ca="1" si="78"/>
        <v>33.715000000000003</v>
      </c>
      <c r="J82" s="409">
        <f t="shared" ca="1" si="79"/>
        <v>35.402000000000001</v>
      </c>
      <c r="K82" s="409">
        <f t="shared" ca="1" si="80"/>
        <v>37.171999999999997</v>
      </c>
      <c r="L82" s="365"/>
      <c r="M82" s="335" t="s">
        <v>588</v>
      </c>
      <c r="N82" s="331" t="str">
        <f t="shared" si="81"/>
        <v>05570C</v>
      </c>
      <c r="O82" s="410" t="str">
        <f t="shared" si="82"/>
        <v>084</v>
      </c>
      <c r="P82" s="332" t="str">
        <f t="shared" si="83"/>
        <v xml:space="preserve">Inspector Housing I </v>
      </c>
      <c r="Q82" s="411" cm="1">
        <f t="array" aca="1" ref="Q82" ca="1">ROUND(IF($M82="Y",VLOOKUP($N82,INDIRECT($O$3),Q$8,0)*INDIRECT($N$2),VLOOKUP($N82,INDIRECT($O$3),Q$8,0)),IF(LEFT($C82,1)="N",3,0))</f>
        <v>30.58</v>
      </c>
      <c r="R82" s="411" cm="1">
        <f t="array" aca="1" ref="R82" ca="1">ROUND(IF($M82="Y",VLOOKUP($N82,INDIRECT($O$3),R$8,0)*INDIRECT($N$2),VLOOKUP($N82,INDIRECT($O$3),R$8,0)),IF(LEFT($C82,1)="N",3,0))</f>
        <v>32.109000000000002</v>
      </c>
      <c r="S82" s="411" cm="1">
        <f t="array" aca="1" ref="S82" ca="1">ROUND(IF($M82="Y",VLOOKUP($N82,INDIRECT($O$3),S$8,0)*INDIRECT($N$2),VLOOKUP($N82,INDIRECT($O$3),S$8,0)),IF(LEFT($C82,1)="N",3,0))</f>
        <v>33.715000000000003</v>
      </c>
      <c r="T82" s="411" cm="1">
        <f t="array" aca="1" ref="T82" ca="1">ROUND(IF($M82="Y",VLOOKUP($N82,INDIRECT($O$3),T$8,0)*INDIRECT($N$2),VLOOKUP($N82,INDIRECT($O$3),T$8,0)),IF(LEFT($C82,1)="N",3,0))</f>
        <v>35.402000000000001</v>
      </c>
      <c r="U82" s="411" cm="1">
        <f t="array" aca="1" ref="U82" ca="1">ROUND(IF($M82="Y",VLOOKUP($N82,INDIRECT($O$3),U$8,0)*INDIRECT($N$2),VLOOKUP($N82,INDIRECT($O$3),U$8,0)),IF(LEFT($C82,1)="N",3,0))</f>
        <v>37.171999999999997</v>
      </c>
      <c r="W82" s="412" t="str">
        <f t="shared" si="67"/>
        <v>Y</v>
      </c>
      <c r="X82" s="355" t="str">
        <f t="shared" si="68"/>
        <v>05570C</v>
      </c>
      <c r="Y82" s="413" t="str">
        <f t="shared" si="69"/>
        <v>084</v>
      </c>
      <c r="Z82" s="355" t="str">
        <f t="shared" si="70"/>
        <v xml:space="preserve">Inspector Housing I </v>
      </c>
      <c r="AA82" s="414">
        <f t="shared" ca="1" si="71"/>
        <v>30.58</v>
      </c>
      <c r="AB82" s="414">
        <f t="shared" ca="1" si="72"/>
        <v>32.109000000000002</v>
      </c>
      <c r="AC82" s="414">
        <f t="shared" ca="1" si="73"/>
        <v>33.715000000000003</v>
      </c>
      <c r="AD82" s="414">
        <f t="shared" ca="1" si="74"/>
        <v>35.402000000000001</v>
      </c>
      <c r="AE82" s="414">
        <f t="shared" ca="1" si="75"/>
        <v>37.171999999999997</v>
      </c>
    </row>
    <row r="83" spans="1:31">
      <c r="A83" s="406" t="s">
        <v>194</v>
      </c>
      <c r="B83" s="407" t="s">
        <v>94</v>
      </c>
      <c r="C83" s="406" t="s">
        <v>43</v>
      </c>
      <c r="D83" s="464" t="s">
        <v>195</v>
      </c>
      <c r="E83" s="406">
        <v>365</v>
      </c>
      <c r="F83" s="406">
        <v>8</v>
      </c>
      <c r="G83" s="409">
        <f t="shared" ca="1" si="76"/>
        <v>34.450000000000003</v>
      </c>
      <c r="H83" s="409">
        <f t="shared" ca="1" si="77"/>
        <v>36.173000000000002</v>
      </c>
      <c r="I83" s="409">
        <f t="shared" ca="1" si="78"/>
        <v>37.981000000000002</v>
      </c>
      <c r="J83" s="409">
        <f t="shared" ca="1" si="79"/>
        <v>39.880000000000003</v>
      </c>
      <c r="K83" s="409">
        <f t="shared" ca="1" si="80"/>
        <v>41.875999999999998</v>
      </c>
      <c r="L83" s="365"/>
      <c r="M83" s="335" t="s">
        <v>588</v>
      </c>
      <c r="N83" s="331" t="str">
        <f t="shared" si="81"/>
        <v>05580C</v>
      </c>
      <c r="O83" s="410" t="str">
        <f t="shared" si="82"/>
        <v>099</v>
      </c>
      <c r="P83" s="332" t="str">
        <f t="shared" si="83"/>
        <v xml:space="preserve">Inspector Housing II </v>
      </c>
      <c r="Q83" s="411" cm="1">
        <f t="array" aca="1" ref="Q83" ca="1">ROUND(IF($M83="Y",VLOOKUP($N83,INDIRECT($O$3),Q$8,0)*INDIRECT($N$2),VLOOKUP($N83,INDIRECT($O$3),Q$8,0)),IF(LEFT($C83,1)="N",3,0))</f>
        <v>34.450000000000003</v>
      </c>
      <c r="R83" s="411" cm="1">
        <f t="array" aca="1" ref="R83" ca="1">ROUND(IF($M83="Y",VLOOKUP($N83,INDIRECT($O$3),R$8,0)*INDIRECT($N$2),VLOOKUP($N83,INDIRECT($O$3),R$8,0)),IF(LEFT($C83,1)="N",3,0))</f>
        <v>36.173000000000002</v>
      </c>
      <c r="S83" s="411" cm="1">
        <f t="array" aca="1" ref="S83" ca="1">ROUND(IF($M83="Y",VLOOKUP($N83,INDIRECT($O$3),S$8,0)*INDIRECT($N$2),VLOOKUP($N83,INDIRECT($O$3),S$8,0)),IF(LEFT($C83,1)="N",3,0))</f>
        <v>37.981000000000002</v>
      </c>
      <c r="T83" s="411" cm="1">
        <f t="array" aca="1" ref="T83" ca="1">ROUND(IF($M83="Y",VLOOKUP($N83,INDIRECT($O$3),T$8,0)*INDIRECT($N$2),VLOOKUP($N83,INDIRECT($O$3),T$8,0)),IF(LEFT($C83,1)="N",3,0))</f>
        <v>39.880000000000003</v>
      </c>
      <c r="U83" s="411" cm="1">
        <f t="array" aca="1" ref="U83" ca="1">ROUND(IF($M83="Y",VLOOKUP($N83,INDIRECT($O$3),U$8,0)*INDIRECT($N$2),VLOOKUP($N83,INDIRECT($O$3),U$8,0)),IF(LEFT($C83,1)="N",3,0))</f>
        <v>41.875999999999998</v>
      </c>
      <c r="W83" s="412" t="str">
        <f t="shared" ref="W83:W117" si="84">M83</f>
        <v>Y</v>
      </c>
      <c r="X83" s="355" t="str">
        <f t="shared" ref="X83:X117" si="85">N83</f>
        <v>05580C</v>
      </c>
      <c r="Y83" s="413" t="str">
        <f t="shared" ref="Y83:Y117" si="86">O83</f>
        <v>099</v>
      </c>
      <c r="Z83" s="355" t="str">
        <f t="shared" ref="Z83:Z117" si="87">P83</f>
        <v xml:space="preserve">Inspector Housing II </v>
      </c>
      <c r="AA83" s="414">
        <f t="shared" ref="AA83:AA117" ca="1" si="88">IF(LEFT($C83,1)="N",Q83,ROUNDUP(Q83/2080,3))</f>
        <v>34.450000000000003</v>
      </c>
      <c r="AB83" s="414">
        <f t="shared" ref="AB83:AB117" ca="1" si="89">IF(LEFT($C83,1)="N",R83,ROUNDUP(R83/2080,3))</f>
        <v>36.173000000000002</v>
      </c>
      <c r="AC83" s="414">
        <f t="shared" ref="AC83:AC117" ca="1" si="90">IF(LEFT($C83,1)="N",S83,ROUNDUP(S83/2080,3))</f>
        <v>37.981000000000002</v>
      </c>
      <c r="AD83" s="414">
        <f t="shared" ref="AD83:AD117" ca="1" si="91">IF(LEFT($C83,1)="N",T83,ROUNDUP(T83/2080,3))</f>
        <v>39.880000000000003</v>
      </c>
      <c r="AE83" s="414">
        <f t="shared" ref="AE83:AE117" ca="1" si="92">IF(LEFT($C83,1)="N",U83,ROUNDUP(U83/2080,3))</f>
        <v>41.875999999999998</v>
      </c>
    </row>
    <row r="84" spans="1:31">
      <c r="A84" s="406" t="s">
        <v>583</v>
      </c>
      <c r="B84" s="407" t="s">
        <v>580</v>
      </c>
      <c r="C84" s="406" t="s">
        <v>43</v>
      </c>
      <c r="D84" s="464" t="s">
        <v>582</v>
      </c>
      <c r="E84" s="406">
        <v>388</v>
      </c>
      <c r="F84" s="406">
        <v>8</v>
      </c>
      <c r="G84" s="409">
        <f t="shared" ca="1" si="76"/>
        <v>35.066000000000003</v>
      </c>
      <c r="H84" s="409">
        <f t="shared" ca="1" si="77"/>
        <v>36.819000000000003</v>
      </c>
      <c r="I84" s="409">
        <f t="shared" ca="1" si="78"/>
        <v>38.661000000000001</v>
      </c>
      <c r="J84" s="409">
        <f t="shared" ca="1" si="79"/>
        <v>40.594000000000001</v>
      </c>
      <c r="K84" s="409">
        <f t="shared" ca="1" si="80"/>
        <v>42.622</v>
      </c>
      <c r="L84" s="365"/>
      <c r="M84" s="335" t="s">
        <v>588</v>
      </c>
      <c r="N84" s="331" t="str">
        <f t="shared" si="81"/>
        <v>53025C</v>
      </c>
      <c r="O84" s="410" t="str">
        <f t="shared" si="82"/>
        <v>131</v>
      </c>
      <c r="P84" s="332" t="str">
        <f t="shared" si="83"/>
        <v>Inspector Housing II - SIG</v>
      </c>
      <c r="Q84" s="411" cm="1">
        <f t="array" aca="1" ref="Q84" ca="1">ROUND(IF($M84="Y",VLOOKUP($N84,INDIRECT($O$3),Q$8,0)*INDIRECT($N$2),VLOOKUP($N84,INDIRECT($O$3),Q$8,0)),IF(LEFT($C84,1)="N",3,0))</f>
        <v>35.066000000000003</v>
      </c>
      <c r="R84" s="411" cm="1">
        <f t="array" aca="1" ref="R84" ca="1">ROUND(IF($M84="Y",VLOOKUP($N84,INDIRECT($O$3),R$8,0)*INDIRECT($N$2),VLOOKUP($N84,INDIRECT($O$3),R$8,0)),IF(LEFT($C84,1)="N",3,0))</f>
        <v>36.819000000000003</v>
      </c>
      <c r="S84" s="411" cm="1">
        <f t="array" aca="1" ref="S84" ca="1">ROUND(IF($M84="Y",VLOOKUP($N84,INDIRECT($O$3),S$8,0)*INDIRECT($N$2),VLOOKUP($N84,INDIRECT($O$3),S$8,0)),IF(LEFT($C84,1)="N",3,0))</f>
        <v>38.661000000000001</v>
      </c>
      <c r="T84" s="411" cm="1">
        <f t="array" aca="1" ref="T84" ca="1">ROUND(IF($M84="Y",VLOOKUP($N84,INDIRECT($O$3),T$8,0)*INDIRECT($N$2),VLOOKUP($N84,INDIRECT($O$3),T$8,0)),IF(LEFT($C84,1)="N",3,0))</f>
        <v>40.594000000000001</v>
      </c>
      <c r="U84" s="411" cm="1">
        <f t="array" aca="1" ref="U84" ca="1">ROUND(IF($M84="Y",VLOOKUP($N84,INDIRECT($O$3),U$8,0)*INDIRECT($N$2),VLOOKUP($N84,INDIRECT($O$3),U$8,0)),IF(LEFT($C84,1)="N",3,0))</f>
        <v>42.622</v>
      </c>
      <c r="W84" s="412" t="str">
        <f t="shared" si="84"/>
        <v>Y</v>
      </c>
      <c r="X84" s="355" t="str">
        <f t="shared" si="85"/>
        <v>53025C</v>
      </c>
      <c r="Y84" s="413" t="str">
        <f t="shared" si="86"/>
        <v>131</v>
      </c>
      <c r="Z84" s="355" t="str">
        <f t="shared" si="87"/>
        <v>Inspector Housing II - SIG</v>
      </c>
      <c r="AA84" s="414">
        <f t="shared" ca="1" si="88"/>
        <v>35.066000000000003</v>
      </c>
      <c r="AB84" s="414">
        <f t="shared" ca="1" si="89"/>
        <v>36.819000000000003</v>
      </c>
      <c r="AC84" s="414">
        <f t="shared" ca="1" si="90"/>
        <v>38.661000000000001</v>
      </c>
      <c r="AD84" s="414">
        <f t="shared" ca="1" si="91"/>
        <v>40.594000000000001</v>
      </c>
      <c r="AE84" s="414">
        <f t="shared" ca="1" si="92"/>
        <v>42.622</v>
      </c>
    </row>
    <row r="85" spans="1:31">
      <c r="A85" s="406" t="s">
        <v>196</v>
      </c>
      <c r="B85" s="407">
        <v>209</v>
      </c>
      <c r="C85" s="406" t="s">
        <v>43</v>
      </c>
      <c r="D85" s="464" t="s">
        <v>197</v>
      </c>
      <c r="E85" s="406">
        <v>383</v>
      </c>
      <c r="F85" s="406">
        <v>8</v>
      </c>
      <c r="G85" s="409">
        <f t="shared" ca="1" si="76"/>
        <v>35.066000000000003</v>
      </c>
      <c r="H85" s="409">
        <f t="shared" ca="1" si="77"/>
        <v>36.819000000000003</v>
      </c>
      <c r="I85" s="409">
        <f t="shared" ca="1" si="78"/>
        <v>38.661000000000001</v>
      </c>
      <c r="J85" s="409">
        <f t="shared" ca="1" si="79"/>
        <v>40.594000000000001</v>
      </c>
      <c r="K85" s="409">
        <f t="shared" ca="1" si="80"/>
        <v>42.622999999999998</v>
      </c>
      <c r="L85" s="365"/>
      <c r="M85" s="335" t="s">
        <v>588</v>
      </c>
      <c r="N85" s="331" t="str">
        <f t="shared" si="81"/>
        <v>05590C</v>
      </c>
      <c r="O85" s="410">
        <f t="shared" si="82"/>
        <v>209</v>
      </c>
      <c r="P85" s="332" t="str">
        <f t="shared" si="83"/>
        <v xml:space="preserve">Inspector License Cons Svcs </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42.622999999999998</v>
      </c>
      <c r="W85" s="412" t="str">
        <f t="shared" si="84"/>
        <v>Y</v>
      </c>
      <c r="X85" s="355" t="str">
        <f t="shared" si="85"/>
        <v>05590C</v>
      </c>
      <c r="Y85" s="413">
        <f t="shared" si="86"/>
        <v>209</v>
      </c>
      <c r="Z85" s="355" t="str">
        <f t="shared" si="87"/>
        <v xml:space="preserve">Inspector License Cons Svcs </v>
      </c>
      <c r="AA85" s="414">
        <f t="shared" ca="1" si="88"/>
        <v>35.066000000000003</v>
      </c>
      <c r="AB85" s="414">
        <f t="shared" ca="1" si="89"/>
        <v>36.819000000000003</v>
      </c>
      <c r="AC85" s="414">
        <f t="shared" ca="1" si="90"/>
        <v>38.661000000000001</v>
      </c>
      <c r="AD85" s="414">
        <f t="shared" ca="1" si="91"/>
        <v>40.594000000000001</v>
      </c>
      <c r="AE85" s="414">
        <f t="shared" ca="1" si="92"/>
        <v>42.622999999999998</v>
      </c>
    </row>
    <row r="86" spans="1:31">
      <c r="A86" s="406" t="s">
        <v>198</v>
      </c>
      <c r="B86" s="407">
        <v>207</v>
      </c>
      <c r="C86" s="406" t="s">
        <v>43</v>
      </c>
      <c r="D86" s="464" t="s">
        <v>199</v>
      </c>
      <c r="E86" s="406">
        <v>338</v>
      </c>
      <c r="F86" s="406">
        <v>7</v>
      </c>
      <c r="G86" s="409">
        <f t="shared" ca="1" si="76"/>
        <v>31.672000000000001</v>
      </c>
      <c r="H86" s="409">
        <f t="shared" ca="1" si="77"/>
        <v>33.259</v>
      </c>
      <c r="I86" s="409">
        <f t="shared" ca="1" si="78"/>
        <v>34.920999999999999</v>
      </c>
      <c r="J86" s="409">
        <f t="shared" ca="1" si="79"/>
        <v>36.667000000000002</v>
      </c>
      <c r="K86" s="409">
        <f t="shared" ca="1" si="80"/>
        <v>38.502000000000002</v>
      </c>
      <c r="L86" s="365"/>
      <c r="M86" s="335" t="s">
        <v>588</v>
      </c>
      <c r="N86" s="331" t="str">
        <f t="shared" si="81"/>
        <v>05665C</v>
      </c>
      <c r="O86" s="410">
        <f t="shared" si="82"/>
        <v>207</v>
      </c>
      <c r="P86" s="332" t="str">
        <f t="shared" si="83"/>
        <v xml:space="preserve">Inspector Utility Connections </v>
      </c>
      <c r="Q86" s="411" cm="1">
        <f t="array" aca="1" ref="Q86" ca="1">ROUND(IF($M86="Y",VLOOKUP($N86,INDIRECT($O$3),Q$8,0)*INDIRECT($N$2),VLOOKUP($N86,INDIRECT($O$3),Q$8,0)),IF(LEFT($C86,1)="N",3,0))</f>
        <v>31.672000000000001</v>
      </c>
      <c r="R86" s="411" cm="1">
        <f t="array" aca="1" ref="R86" ca="1">ROUND(IF($M86="Y",VLOOKUP($N86,INDIRECT($O$3),R$8,0)*INDIRECT($N$2),VLOOKUP($N86,INDIRECT($O$3),R$8,0)),IF(LEFT($C86,1)="N",3,0))</f>
        <v>33.259</v>
      </c>
      <c r="S86" s="411" cm="1">
        <f t="array" aca="1" ref="S86" ca="1">ROUND(IF($M86="Y",VLOOKUP($N86,INDIRECT($O$3),S$8,0)*INDIRECT($N$2),VLOOKUP($N86,INDIRECT($O$3),S$8,0)),IF(LEFT($C86,1)="N",3,0))</f>
        <v>34.920999999999999</v>
      </c>
      <c r="T86" s="411" cm="1">
        <f t="array" aca="1" ref="T86" ca="1">ROUND(IF($M86="Y",VLOOKUP($N86,INDIRECT($O$3),T$8,0)*INDIRECT($N$2),VLOOKUP($N86,INDIRECT($O$3),T$8,0)),IF(LEFT($C86,1)="N",3,0))</f>
        <v>36.667000000000002</v>
      </c>
      <c r="U86" s="411" cm="1">
        <f t="array" aca="1" ref="U86" ca="1">ROUND(IF($M86="Y",VLOOKUP($N86,INDIRECT($O$3),U$8,0)*INDIRECT($N$2),VLOOKUP($N86,INDIRECT($O$3),U$8,0)),IF(LEFT($C86,1)="N",3,0))</f>
        <v>38.502000000000002</v>
      </c>
      <c r="W86" s="412" t="str">
        <f t="shared" si="84"/>
        <v>Y</v>
      </c>
      <c r="X86" s="355" t="str">
        <f t="shared" si="85"/>
        <v>05665C</v>
      </c>
      <c r="Y86" s="413">
        <f t="shared" si="86"/>
        <v>207</v>
      </c>
      <c r="Z86" s="355" t="str">
        <f t="shared" si="87"/>
        <v xml:space="preserve">Inspector Utility Connections </v>
      </c>
      <c r="AA86" s="414">
        <f t="shared" ca="1" si="88"/>
        <v>31.672000000000001</v>
      </c>
      <c r="AB86" s="414">
        <f t="shared" ca="1" si="89"/>
        <v>33.259</v>
      </c>
      <c r="AC86" s="414">
        <f t="shared" ca="1" si="90"/>
        <v>34.920999999999999</v>
      </c>
      <c r="AD86" s="414">
        <f t="shared" ca="1" si="91"/>
        <v>36.667000000000002</v>
      </c>
      <c r="AE86" s="414">
        <f t="shared" ca="1" si="92"/>
        <v>38.502000000000002</v>
      </c>
    </row>
    <row r="87" spans="1:31">
      <c r="A87" s="406" t="s">
        <v>200</v>
      </c>
      <c r="B87" s="407" t="s">
        <v>94</v>
      </c>
      <c r="C87" s="406" t="s">
        <v>43</v>
      </c>
      <c r="D87" s="464" t="s">
        <v>201</v>
      </c>
      <c r="E87" s="406">
        <v>363</v>
      </c>
      <c r="F87" s="406">
        <v>8</v>
      </c>
      <c r="G87" s="409">
        <f t="shared" ca="1" si="76"/>
        <v>34.450000000000003</v>
      </c>
      <c r="H87" s="409">
        <f t="shared" ca="1" si="77"/>
        <v>36.173000000000002</v>
      </c>
      <c r="I87" s="409">
        <f t="shared" ca="1" si="78"/>
        <v>37.981000000000002</v>
      </c>
      <c r="J87" s="409">
        <f t="shared" ca="1" si="79"/>
        <v>39.880000000000003</v>
      </c>
      <c r="K87" s="409">
        <f t="shared" ca="1" si="80"/>
        <v>41.875999999999998</v>
      </c>
      <c r="L87" s="365"/>
      <c r="M87" s="335" t="s">
        <v>588</v>
      </c>
      <c r="N87" s="331" t="str">
        <f t="shared" si="81"/>
        <v>05690C</v>
      </c>
      <c r="O87" s="410" t="str">
        <f t="shared" si="82"/>
        <v>099</v>
      </c>
      <c r="P87" s="332" t="str">
        <f t="shared" si="83"/>
        <v xml:space="preserve">Inspector Zoning II </v>
      </c>
      <c r="Q87" s="411" cm="1">
        <f t="array" aca="1" ref="Q87" ca="1">ROUND(IF($M87="Y",VLOOKUP($N87,INDIRECT($O$3),Q$8,0)*INDIRECT($N$2),VLOOKUP($N87,INDIRECT($O$3),Q$8,0)),IF(LEFT($C87,1)="N",3,0))</f>
        <v>34.450000000000003</v>
      </c>
      <c r="R87" s="411" cm="1">
        <f t="array" aca="1" ref="R87" ca="1">ROUND(IF($M87="Y",VLOOKUP($N87,INDIRECT($O$3),R$8,0)*INDIRECT($N$2),VLOOKUP($N87,INDIRECT($O$3),R$8,0)),IF(LEFT($C87,1)="N",3,0))</f>
        <v>36.173000000000002</v>
      </c>
      <c r="S87" s="411" cm="1">
        <f t="array" aca="1" ref="S87" ca="1">ROUND(IF($M87="Y",VLOOKUP($N87,INDIRECT($O$3),S$8,0)*INDIRECT($N$2),VLOOKUP($N87,INDIRECT($O$3),S$8,0)),IF(LEFT($C87,1)="N",3,0))</f>
        <v>37.981000000000002</v>
      </c>
      <c r="T87" s="411" cm="1">
        <f t="array" aca="1" ref="T87" ca="1">ROUND(IF($M87="Y",VLOOKUP($N87,INDIRECT($O$3),T$8,0)*INDIRECT($N$2),VLOOKUP($N87,INDIRECT($O$3),T$8,0)),IF(LEFT($C87,1)="N",3,0))</f>
        <v>39.880000000000003</v>
      </c>
      <c r="U87" s="411" cm="1">
        <f t="array" aca="1" ref="U87" ca="1">ROUND(IF($M87="Y",VLOOKUP($N87,INDIRECT($O$3),U$8,0)*INDIRECT($N$2),VLOOKUP($N87,INDIRECT($O$3),U$8,0)),IF(LEFT($C87,1)="N",3,0))</f>
        <v>41.875999999999998</v>
      </c>
      <c r="W87" s="412" t="str">
        <f t="shared" si="84"/>
        <v>Y</v>
      </c>
      <c r="X87" s="355" t="str">
        <f t="shared" si="85"/>
        <v>05690C</v>
      </c>
      <c r="Y87" s="413" t="str">
        <f t="shared" si="86"/>
        <v>099</v>
      </c>
      <c r="Z87" s="355" t="str">
        <f t="shared" si="87"/>
        <v xml:space="preserve">Inspector Zoning II </v>
      </c>
      <c r="AA87" s="414">
        <f t="shared" ca="1" si="88"/>
        <v>34.450000000000003</v>
      </c>
      <c r="AB87" s="414">
        <f t="shared" ca="1" si="89"/>
        <v>36.173000000000002</v>
      </c>
      <c r="AC87" s="414">
        <f t="shared" ca="1" si="90"/>
        <v>37.981000000000002</v>
      </c>
      <c r="AD87" s="414">
        <f t="shared" ca="1" si="91"/>
        <v>39.880000000000003</v>
      </c>
      <c r="AE87" s="414">
        <f t="shared" ca="1" si="92"/>
        <v>41.875999999999998</v>
      </c>
    </row>
    <row r="88" spans="1:31">
      <c r="A88" s="406" t="s">
        <v>202</v>
      </c>
      <c r="B88" s="407">
        <v>210</v>
      </c>
      <c r="C88" s="406" t="s">
        <v>43</v>
      </c>
      <c r="D88" s="464" t="s">
        <v>203</v>
      </c>
      <c r="E88" s="406">
        <v>288</v>
      </c>
      <c r="F88" s="406">
        <v>6</v>
      </c>
      <c r="G88" s="409">
        <f t="shared" ca="1" si="76"/>
        <v>28.818999999999999</v>
      </c>
      <c r="H88" s="409">
        <f t="shared" ca="1" si="77"/>
        <v>30.256</v>
      </c>
      <c r="I88" s="409">
        <f t="shared" ca="1" si="78"/>
        <v>31.771999999999998</v>
      </c>
      <c r="J88" s="409">
        <f t="shared" ca="1" si="79"/>
        <v>33.359000000000002</v>
      </c>
      <c r="K88" s="409">
        <f t="shared" ca="1" si="80"/>
        <v>35.027000000000001</v>
      </c>
      <c r="L88" s="365"/>
      <c r="M88" s="335" t="s">
        <v>588</v>
      </c>
      <c r="N88" s="331" t="str">
        <f t="shared" si="81"/>
        <v>10084C</v>
      </c>
      <c r="O88" s="410">
        <f t="shared" si="82"/>
        <v>210</v>
      </c>
      <c r="P88" s="332" t="str">
        <f t="shared" si="83"/>
        <v>IT Deskside Support Technician I</v>
      </c>
      <c r="Q88" s="411" cm="1">
        <f t="array" aca="1" ref="Q88" ca="1">ROUND(IF($M88="Y",VLOOKUP($N88,INDIRECT($O$3),Q$8,0)*INDIRECT($N$2),VLOOKUP($N88,INDIRECT($O$3),Q$8,0)),IF(LEFT($C88,1)="N",3,0))</f>
        <v>28.818999999999999</v>
      </c>
      <c r="R88" s="411" cm="1">
        <f t="array" aca="1" ref="R88" ca="1">ROUND(IF($M88="Y",VLOOKUP($N88,INDIRECT($O$3),R$8,0)*INDIRECT($N$2),VLOOKUP($N88,INDIRECT($O$3),R$8,0)),IF(LEFT($C88,1)="N",3,0))</f>
        <v>30.256</v>
      </c>
      <c r="S88" s="411" cm="1">
        <f t="array" aca="1" ref="S88" ca="1">ROUND(IF($M88="Y",VLOOKUP($N88,INDIRECT($O$3),S$8,0)*INDIRECT($N$2),VLOOKUP($N88,INDIRECT($O$3),S$8,0)),IF(LEFT($C88,1)="N",3,0))</f>
        <v>31.771999999999998</v>
      </c>
      <c r="T88" s="411" cm="1">
        <f t="array" aca="1" ref="T88" ca="1">ROUND(IF($M88="Y",VLOOKUP($N88,INDIRECT($O$3),T$8,0)*INDIRECT($N$2),VLOOKUP($N88,INDIRECT($O$3),T$8,0)),IF(LEFT($C88,1)="N",3,0))</f>
        <v>33.359000000000002</v>
      </c>
      <c r="U88" s="411" cm="1">
        <f t="array" aca="1" ref="U88" ca="1">ROUND(IF($M88="Y",VLOOKUP($N88,INDIRECT($O$3),U$8,0)*INDIRECT($N$2),VLOOKUP($N88,INDIRECT($O$3),U$8,0)),IF(LEFT($C88,1)="N",3,0))</f>
        <v>35.027000000000001</v>
      </c>
      <c r="W88" s="412" t="str">
        <f t="shared" si="84"/>
        <v>Y</v>
      </c>
      <c r="X88" s="355" t="str">
        <f t="shared" si="85"/>
        <v>10084C</v>
      </c>
      <c r="Y88" s="413">
        <f t="shared" si="86"/>
        <v>210</v>
      </c>
      <c r="Z88" s="355" t="str">
        <f t="shared" si="87"/>
        <v>IT Deskside Support Technician I</v>
      </c>
      <c r="AA88" s="414">
        <f t="shared" ca="1" si="88"/>
        <v>28.818999999999999</v>
      </c>
      <c r="AB88" s="414">
        <f t="shared" ca="1" si="89"/>
        <v>30.256</v>
      </c>
      <c r="AC88" s="414">
        <f t="shared" ca="1" si="90"/>
        <v>31.771999999999998</v>
      </c>
      <c r="AD88" s="414">
        <f t="shared" ca="1" si="91"/>
        <v>33.359000000000002</v>
      </c>
      <c r="AE88" s="414">
        <f t="shared" ca="1" si="92"/>
        <v>35.027000000000001</v>
      </c>
    </row>
    <row r="89" spans="1:31">
      <c r="A89" s="406" t="s">
        <v>204</v>
      </c>
      <c r="B89" s="407">
        <v>150</v>
      </c>
      <c r="C89" s="406" t="s">
        <v>43</v>
      </c>
      <c r="D89" s="464" t="s">
        <v>205</v>
      </c>
      <c r="E89" s="406">
        <v>323</v>
      </c>
      <c r="F89" s="406">
        <v>7</v>
      </c>
      <c r="G89" s="409">
        <f t="shared" ca="1" si="76"/>
        <v>31.018000000000001</v>
      </c>
      <c r="H89" s="409">
        <f t="shared" ca="1" si="77"/>
        <v>32.569000000000003</v>
      </c>
      <c r="I89" s="409">
        <f t="shared" ca="1" si="78"/>
        <v>34.198999999999998</v>
      </c>
      <c r="J89" s="409">
        <f t="shared" ca="1" si="79"/>
        <v>35.906999999999996</v>
      </c>
      <c r="K89" s="409">
        <f t="shared" ca="1" si="80"/>
        <v>37.704000000000001</v>
      </c>
      <c r="L89" s="365"/>
      <c r="M89" s="335" t="s">
        <v>588</v>
      </c>
      <c r="N89" s="331" t="str">
        <f t="shared" si="81"/>
        <v>10085C</v>
      </c>
      <c r="O89" s="410">
        <f t="shared" si="82"/>
        <v>150</v>
      </c>
      <c r="P89" s="332" t="str">
        <f t="shared" si="83"/>
        <v>IT Deskside Support Technician II</v>
      </c>
      <c r="Q89" s="411" cm="1">
        <f t="array" aca="1" ref="Q89" ca="1">ROUND(IF($M89="Y",VLOOKUP($N89,INDIRECT($O$3),Q$8,0)*INDIRECT($N$2),VLOOKUP($N89,INDIRECT($O$3),Q$8,0)),IF(LEFT($C89,1)="N",3,0))</f>
        <v>31.018000000000001</v>
      </c>
      <c r="R89" s="411" cm="1">
        <f t="array" aca="1" ref="R89" ca="1">ROUND(IF($M89="Y",VLOOKUP($N89,INDIRECT($O$3),R$8,0)*INDIRECT($N$2),VLOOKUP($N89,INDIRECT($O$3),R$8,0)),IF(LEFT($C89,1)="N",3,0))</f>
        <v>32.569000000000003</v>
      </c>
      <c r="S89" s="411" cm="1">
        <f t="array" aca="1" ref="S89" ca="1">ROUND(IF($M89="Y",VLOOKUP($N89,INDIRECT($O$3),S$8,0)*INDIRECT($N$2),VLOOKUP($N89,INDIRECT($O$3),S$8,0)),IF(LEFT($C89,1)="N",3,0))</f>
        <v>34.198999999999998</v>
      </c>
      <c r="T89" s="411" cm="1">
        <f t="array" aca="1" ref="T89" ca="1">ROUND(IF($M89="Y",VLOOKUP($N89,INDIRECT($O$3),T$8,0)*INDIRECT($N$2),VLOOKUP($N89,INDIRECT($O$3),T$8,0)),IF(LEFT($C89,1)="N",3,0))</f>
        <v>35.906999999999996</v>
      </c>
      <c r="U89" s="411" cm="1">
        <f t="array" aca="1" ref="U89" ca="1">ROUND(IF($M89="Y",VLOOKUP($N89,INDIRECT($O$3),U$8,0)*INDIRECT($N$2),VLOOKUP($N89,INDIRECT($O$3),U$8,0)),IF(LEFT($C89,1)="N",3,0))</f>
        <v>37.704000000000001</v>
      </c>
      <c r="W89" s="412" t="str">
        <f t="shared" si="84"/>
        <v>Y</v>
      </c>
      <c r="X89" s="355" t="str">
        <f t="shared" si="85"/>
        <v>10085C</v>
      </c>
      <c r="Y89" s="413">
        <f t="shared" si="86"/>
        <v>150</v>
      </c>
      <c r="Z89" s="355" t="str">
        <f t="shared" si="87"/>
        <v>IT Deskside Support Technician II</v>
      </c>
      <c r="AA89" s="414">
        <f t="shared" ca="1" si="88"/>
        <v>31.018000000000001</v>
      </c>
      <c r="AB89" s="414">
        <f t="shared" ca="1" si="89"/>
        <v>32.569000000000003</v>
      </c>
      <c r="AC89" s="414">
        <f t="shared" ca="1" si="90"/>
        <v>34.198999999999998</v>
      </c>
      <c r="AD89" s="414">
        <f t="shared" ca="1" si="91"/>
        <v>35.906999999999996</v>
      </c>
      <c r="AE89" s="414">
        <f t="shared" ca="1" si="92"/>
        <v>37.704000000000001</v>
      </c>
    </row>
    <row r="90" spans="1:31">
      <c r="A90" s="406" t="s">
        <v>658</v>
      </c>
      <c r="B90" s="407" t="s">
        <v>565</v>
      </c>
      <c r="C90" s="406" t="s">
        <v>43</v>
      </c>
      <c r="D90" s="464" t="s">
        <v>564</v>
      </c>
      <c r="E90" s="406">
        <v>366</v>
      </c>
      <c r="F90" s="406">
        <v>8</v>
      </c>
      <c r="G90" s="409">
        <f t="shared" ca="1" si="76"/>
        <v>33.938000000000002</v>
      </c>
      <c r="H90" s="409">
        <f t="shared" ca="1" si="77"/>
        <v>35.633000000000003</v>
      </c>
      <c r="I90" s="409">
        <f t="shared" ca="1" si="78"/>
        <v>37.415999999999997</v>
      </c>
      <c r="J90" s="409">
        <f t="shared" ca="1" si="79"/>
        <v>39.283999999999999</v>
      </c>
      <c r="K90" s="409">
        <f t="shared" ca="1" si="80"/>
        <v>41.249000000000002</v>
      </c>
      <c r="L90" s="365"/>
      <c r="M90" s="335" t="s">
        <v>588</v>
      </c>
      <c r="N90" s="331" t="str">
        <f t="shared" si="81"/>
        <v>59416C</v>
      </c>
      <c r="O90" s="410" t="str">
        <f t="shared" si="82"/>
        <v>123</v>
      </c>
      <c r="P90" s="332" t="str">
        <f t="shared" si="83"/>
        <v>IT Deskside Support Technician III</v>
      </c>
      <c r="Q90" s="411" cm="1">
        <f t="array" aca="1" ref="Q90" ca="1">ROUND(IF($M90="Y",VLOOKUP($N90,INDIRECT($O$3),Q$8,0)*INDIRECT($N$2),VLOOKUP($N90,INDIRECT($O$3),Q$8,0)),IF(LEFT($C90,1)="N",3,0))</f>
        <v>33.938000000000002</v>
      </c>
      <c r="R90" s="411" cm="1">
        <f t="array" aca="1" ref="R90" ca="1">ROUND(IF($M90="Y",VLOOKUP($N90,INDIRECT($O$3),R$8,0)*INDIRECT($N$2),VLOOKUP($N90,INDIRECT($O$3),R$8,0)),IF(LEFT($C90,1)="N",3,0))</f>
        <v>35.633000000000003</v>
      </c>
      <c r="S90" s="411" cm="1">
        <f t="array" aca="1" ref="S90" ca="1">ROUND(IF($M90="Y",VLOOKUP($N90,INDIRECT($O$3),S$8,0)*INDIRECT($N$2),VLOOKUP($N90,INDIRECT($O$3),S$8,0)),IF(LEFT($C90,1)="N",3,0))</f>
        <v>37.415999999999997</v>
      </c>
      <c r="T90" s="411" cm="1">
        <f t="array" aca="1" ref="T90" ca="1">ROUND(IF($M90="Y",VLOOKUP($N90,INDIRECT($O$3),T$8,0)*INDIRECT($N$2),VLOOKUP($N90,INDIRECT($O$3),T$8,0)),IF(LEFT($C90,1)="N",3,0))</f>
        <v>39.283999999999999</v>
      </c>
      <c r="U90" s="411" cm="1">
        <f t="array" aca="1" ref="U90" ca="1">ROUND(IF($M90="Y",VLOOKUP($N90,INDIRECT($O$3),U$8,0)*INDIRECT($N$2),VLOOKUP($N90,INDIRECT($O$3),U$8,0)),IF(LEFT($C90,1)="N",3,0))</f>
        <v>41.249000000000002</v>
      </c>
      <c r="W90" s="412" t="str">
        <f t="shared" si="84"/>
        <v>Y</v>
      </c>
      <c r="X90" s="355" t="str">
        <f t="shared" si="85"/>
        <v>59416C</v>
      </c>
      <c r="Y90" s="413" t="str">
        <f t="shared" si="86"/>
        <v>123</v>
      </c>
      <c r="Z90" s="355" t="str">
        <f t="shared" si="87"/>
        <v>IT Deskside Support Technician III</v>
      </c>
      <c r="AA90" s="414">
        <f t="shared" ca="1" si="88"/>
        <v>33.938000000000002</v>
      </c>
      <c r="AB90" s="414">
        <f t="shared" ca="1" si="89"/>
        <v>35.633000000000003</v>
      </c>
      <c r="AC90" s="414">
        <f t="shared" ca="1" si="90"/>
        <v>37.415999999999997</v>
      </c>
      <c r="AD90" s="414">
        <f t="shared" ca="1" si="91"/>
        <v>39.283999999999999</v>
      </c>
      <c r="AE90" s="414">
        <f t="shared" ca="1" si="92"/>
        <v>41.249000000000002</v>
      </c>
    </row>
    <row r="91" spans="1:31">
      <c r="A91" s="406" t="s">
        <v>474</v>
      </c>
      <c r="B91" s="407">
        <v>122</v>
      </c>
      <c r="C91" s="406" t="s">
        <v>43</v>
      </c>
      <c r="D91" s="464" t="s">
        <v>467</v>
      </c>
      <c r="E91" s="406">
        <v>333</v>
      </c>
      <c r="F91" s="406">
        <v>7</v>
      </c>
      <c r="G91" s="409">
        <f t="shared" ca="1" si="76"/>
        <v>31.673999999999999</v>
      </c>
      <c r="H91" s="409">
        <f t="shared" ca="1" si="77"/>
        <v>33.259</v>
      </c>
      <c r="I91" s="409">
        <f t="shared" ca="1" si="78"/>
        <v>34.920999999999999</v>
      </c>
      <c r="J91" s="409">
        <f t="shared" ca="1" si="79"/>
        <v>36.667000000000002</v>
      </c>
      <c r="K91" s="409">
        <f t="shared" ca="1" si="80"/>
        <v>38.502000000000002</v>
      </c>
      <c r="L91" s="365"/>
      <c r="M91" s="335" t="s">
        <v>588</v>
      </c>
      <c r="N91" s="331" t="str">
        <f t="shared" si="81"/>
        <v>52925C</v>
      </c>
      <c r="O91" s="410">
        <f t="shared" si="82"/>
        <v>122</v>
      </c>
      <c r="P91" s="332" t="str">
        <f t="shared" si="83"/>
        <v>IT Security Specialist I</v>
      </c>
      <c r="Q91" s="411" cm="1">
        <f t="array" aca="1" ref="Q91" ca="1">ROUND(IF($M91="Y",VLOOKUP($N91,INDIRECT($O$3),Q$8,0)*INDIRECT($N$2),VLOOKUP($N91,INDIRECT($O$3),Q$8,0)),IF(LEFT($C91,1)="N",3,0))</f>
        <v>31.673999999999999</v>
      </c>
      <c r="R91" s="411" cm="1">
        <f t="array" aca="1" ref="R91" ca="1">ROUND(IF($M91="Y",VLOOKUP($N91,INDIRECT($O$3),R$8,0)*INDIRECT($N$2),VLOOKUP($N91,INDIRECT($O$3),R$8,0)),IF(LEFT($C91,1)="N",3,0))</f>
        <v>33.259</v>
      </c>
      <c r="S91" s="411" cm="1">
        <f t="array" aca="1" ref="S91" ca="1">ROUND(IF($M91="Y",VLOOKUP($N91,INDIRECT($O$3),S$8,0)*INDIRECT($N$2),VLOOKUP($N91,INDIRECT($O$3),S$8,0)),IF(LEFT($C91,1)="N",3,0))</f>
        <v>34.920999999999999</v>
      </c>
      <c r="T91" s="411" cm="1">
        <f t="array" aca="1" ref="T91" ca="1">ROUND(IF($M91="Y",VLOOKUP($N91,INDIRECT($O$3),T$8,0)*INDIRECT($N$2),VLOOKUP($N91,INDIRECT($O$3),T$8,0)),IF(LEFT($C91,1)="N",3,0))</f>
        <v>36.667000000000002</v>
      </c>
      <c r="U91" s="411" cm="1">
        <f t="array" aca="1" ref="U91" ca="1">ROUND(IF($M91="Y",VLOOKUP($N91,INDIRECT($O$3),U$8,0)*INDIRECT($N$2),VLOOKUP($N91,INDIRECT($O$3),U$8,0)),IF(LEFT($C91,1)="N",3,0))</f>
        <v>38.502000000000002</v>
      </c>
      <c r="W91" s="412" t="str">
        <f t="shared" si="84"/>
        <v>Y</v>
      </c>
      <c r="X91" s="355" t="str">
        <f t="shared" si="85"/>
        <v>52925C</v>
      </c>
      <c r="Y91" s="413">
        <f t="shared" si="86"/>
        <v>122</v>
      </c>
      <c r="Z91" s="355" t="str">
        <f t="shared" si="87"/>
        <v>IT Security Specialist I</v>
      </c>
      <c r="AA91" s="414">
        <f t="shared" ca="1" si="88"/>
        <v>31.673999999999999</v>
      </c>
      <c r="AB91" s="414">
        <f t="shared" ca="1" si="89"/>
        <v>33.259</v>
      </c>
      <c r="AC91" s="414">
        <f t="shared" ca="1" si="90"/>
        <v>34.920999999999999</v>
      </c>
      <c r="AD91" s="414">
        <f t="shared" ca="1" si="91"/>
        <v>36.667000000000002</v>
      </c>
      <c r="AE91" s="414">
        <f t="shared" ca="1" si="92"/>
        <v>38.502000000000002</v>
      </c>
    </row>
    <row r="92" spans="1:31">
      <c r="A92" s="406" t="s">
        <v>473</v>
      </c>
      <c r="B92" s="407">
        <v>123</v>
      </c>
      <c r="C92" s="406" t="s">
        <v>43</v>
      </c>
      <c r="D92" s="464" t="s">
        <v>468</v>
      </c>
      <c r="E92" s="406">
        <v>363</v>
      </c>
      <c r="F92" s="406">
        <v>8</v>
      </c>
      <c r="G92" s="409">
        <f t="shared" ca="1" si="76"/>
        <v>33.938000000000002</v>
      </c>
      <c r="H92" s="409">
        <f t="shared" ca="1" si="77"/>
        <v>35.633000000000003</v>
      </c>
      <c r="I92" s="409">
        <f t="shared" ca="1" si="78"/>
        <v>37.415999999999997</v>
      </c>
      <c r="J92" s="409">
        <f t="shared" ca="1" si="79"/>
        <v>39.283999999999999</v>
      </c>
      <c r="K92" s="409">
        <f t="shared" ca="1" si="80"/>
        <v>41.249000000000002</v>
      </c>
      <c r="L92" s="365"/>
      <c r="M92" s="335" t="s">
        <v>588</v>
      </c>
      <c r="N92" s="331" t="str">
        <f t="shared" si="81"/>
        <v>52926C</v>
      </c>
      <c r="O92" s="410">
        <f t="shared" si="82"/>
        <v>123</v>
      </c>
      <c r="P92" s="332" t="str">
        <f t="shared" si="83"/>
        <v>IT Security Specialist II</v>
      </c>
      <c r="Q92" s="411" cm="1">
        <f t="array" aca="1" ref="Q92" ca="1">ROUND(IF($M92="Y",VLOOKUP($N92,INDIRECT($O$3),Q$8,0)*INDIRECT($N$2),VLOOKUP($N92,INDIRECT($O$3),Q$8,0)),IF(LEFT($C92,1)="N",3,0))</f>
        <v>33.938000000000002</v>
      </c>
      <c r="R92" s="411" cm="1">
        <f t="array" aca="1" ref="R92" ca="1">ROUND(IF($M92="Y",VLOOKUP($N92,INDIRECT($O$3),R$8,0)*INDIRECT($N$2),VLOOKUP($N92,INDIRECT($O$3),R$8,0)),IF(LEFT($C92,1)="N",3,0))</f>
        <v>35.633000000000003</v>
      </c>
      <c r="S92" s="411" cm="1">
        <f t="array" aca="1" ref="S92" ca="1">ROUND(IF($M92="Y",VLOOKUP($N92,INDIRECT($O$3),S$8,0)*INDIRECT($N$2),VLOOKUP($N92,INDIRECT($O$3),S$8,0)),IF(LEFT($C92,1)="N",3,0))</f>
        <v>37.415999999999997</v>
      </c>
      <c r="T92" s="411" cm="1">
        <f t="array" aca="1" ref="T92" ca="1">ROUND(IF($M92="Y",VLOOKUP($N92,INDIRECT($O$3),T$8,0)*INDIRECT($N$2),VLOOKUP($N92,INDIRECT($O$3),T$8,0)),IF(LEFT($C92,1)="N",3,0))</f>
        <v>39.283999999999999</v>
      </c>
      <c r="U92" s="411" cm="1">
        <f t="array" aca="1" ref="U92" ca="1">ROUND(IF($M92="Y",VLOOKUP($N92,INDIRECT($O$3),U$8,0)*INDIRECT($N$2),VLOOKUP($N92,INDIRECT($O$3),U$8,0)),IF(LEFT($C92,1)="N",3,0))</f>
        <v>41.249000000000002</v>
      </c>
      <c r="W92" s="412" t="str">
        <f t="shared" si="84"/>
        <v>Y</v>
      </c>
      <c r="X92" s="355" t="str">
        <f t="shared" si="85"/>
        <v>52926C</v>
      </c>
      <c r="Y92" s="413">
        <f t="shared" si="86"/>
        <v>123</v>
      </c>
      <c r="Z92" s="355" t="str">
        <f t="shared" si="87"/>
        <v>IT Security Specialist II</v>
      </c>
      <c r="AA92" s="414">
        <f t="shared" ca="1" si="88"/>
        <v>33.938000000000002</v>
      </c>
      <c r="AB92" s="414">
        <f t="shared" ca="1" si="89"/>
        <v>35.633000000000003</v>
      </c>
      <c r="AC92" s="414">
        <f t="shared" ca="1" si="90"/>
        <v>37.415999999999997</v>
      </c>
      <c r="AD92" s="414">
        <f t="shared" ca="1" si="91"/>
        <v>39.283999999999999</v>
      </c>
      <c r="AE92" s="414">
        <f t="shared" ca="1" si="92"/>
        <v>41.249000000000002</v>
      </c>
    </row>
    <row r="93" spans="1:31">
      <c r="A93" s="406" t="s">
        <v>206</v>
      </c>
      <c r="B93" s="407">
        <v>130</v>
      </c>
      <c r="C93" s="406" t="s">
        <v>43</v>
      </c>
      <c r="D93" s="464" t="s">
        <v>207</v>
      </c>
      <c r="E93" s="406">
        <v>265</v>
      </c>
      <c r="F93" s="406">
        <v>5</v>
      </c>
      <c r="G93" s="409">
        <f t="shared" ca="1" si="76"/>
        <v>26.105</v>
      </c>
      <c r="H93" s="409">
        <f t="shared" ca="1" si="77"/>
        <v>27.413</v>
      </c>
      <c r="I93" s="409">
        <f t="shared" ca="1" si="78"/>
        <v>28.780999999999999</v>
      </c>
      <c r="J93" s="409">
        <f t="shared" ca="1" si="79"/>
        <v>30.221</v>
      </c>
      <c r="K93" s="409">
        <f t="shared" ca="1" si="80"/>
        <v>31.731999999999999</v>
      </c>
      <c r="L93" s="424"/>
      <c r="M93" s="335" t="s">
        <v>588</v>
      </c>
      <c r="N93" s="331" t="str">
        <f t="shared" si="81"/>
        <v>10086C</v>
      </c>
      <c r="O93" s="410">
        <f t="shared" si="82"/>
        <v>130</v>
      </c>
      <c r="P93" s="332" t="str">
        <f t="shared" si="83"/>
        <v>IT Service Desk Agent I</v>
      </c>
      <c r="Q93" s="411" cm="1">
        <f t="array" aca="1" ref="Q93" ca="1">ROUND(IF($M93="Y",VLOOKUP($N93,INDIRECT($O$3),Q$8,0)*INDIRECT($N$2),VLOOKUP($N93,INDIRECT($O$3),Q$8,0)),IF(LEFT($C93,1)="N",3,0))</f>
        <v>26.105</v>
      </c>
      <c r="R93" s="411" cm="1">
        <f t="array" aca="1" ref="R93" ca="1">ROUND(IF($M93="Y",VLOOKUP($N93,INDIRECT($O$3),R$8,0)*INDIRECT($N$2),VLOOKUP($N93,INDIRECT($O$3),R$8,0)),IF(LEFT($C93,1)="N",3,0))</f>
        <v>27.413</v>
      </c>
      <c r="S93" s="411" cm="1">
        <f t="array" aca="1" ref="S93" ca="1">ROUND(IF($M93="Y",VLOOKUP($N93,INDIRECT($O$3),S$8,0)*INDIRECT($N$2),VLOOKUP($N93,INDIRECT($O$3),S$8,0)),IF(LEFT($C93,1)="N",3,0))</f>
        <v>28.780999999999999</v>
      </c>
      <c r="T93" s="411" cm="1">
        <f t="array" aca="1" ref="T93" ca="1">ROUND(IF($M93="Y",VLOOKUP($N93,INDIRECT($O$3),T$8,0)*INDIRECT($N$2),VLOOKUP($N93,INDIRECT($O$3),T$8,0)),IF(LEFT($C93,1)="N",3,0))</f>
        <v>30.221</v>
      </c>
      <c r="U93" s="411" cm="1">
        <f t="array" aca="1" ref="U93" ca="1">ROUND(IF($M93="Y",VLOOKUP($N93,INDIRECT($O$3),U$8,0)*INDIRECT($N$2),VLOOKUP($N93,INDIRECT($O$3),U$8,0)),IF(LEFT($C93,1)="N",3,0))</f>
        <v>31.731999999999999</v>
      </c>
      <c r="W93" s="412" t="str">
        <f t="shared" si="84"/>
        <v>Y</v>
      </c>
      <c r="X93" s="355" t="str">
        <f t="shared" si="85"/>
        <v>10086C</v>
      </c>
      <c r="Y93" s="413">
        <f t="shared" si="86"/>
        <v>130</v>
      </c>
      <c r="Z93" s="355" t="str">
        <f t="shared" si="87"/>
        <v>IT Service Desk Agent I</v>
      </c>
      <c r="AA93" s="414">
        <f t="shared" ca="1" si="88"/>
        <v>26.105</v>
      </c>
      <c r="AB93" s="414">
        <f t="shared" ca="1" si="89"/>
        <v>27.413</v>
      </c>
      <c r="AC93" s="414">
        <f t="shared" ca="1" si="90"/>
        <v>28.780999999999999</v>
      </c>
      <c r="AD93" s="414">
        <f t="shared" ca="1" si="91"/>
        <v>30.221</v>
      </c>
      <c r="AE93" s="414">
        <f t="shared" ca="1" si="92"/>
        <v>31.731999999999999</v>
      </c>
    </row>
    <row r="94" spans="1:31">
      <c r="A94" s="406" t="s">
        <v>208</v>
      </c>
      <c r="B94" s="407">
        <v>210</v>
      </c>
      <c r="C94" s="406" t="s">
        <v>43</v>
      </c>
      <c r="D94" s="464" t="s">
        <v>209</v>
      </c>
      <c r="E94" s="406">
        <v>300</v>
      </c>
      <c r="F94" s="406">
        <v>6</v>
      </c>
      <c r="G94" s="409">
        <f t="shared" ca="1" si="76"/>
        <v>28.818999999999999</v>
      </c>
      <c r="H94" s="409">
        <f t="shared" ca="1" si="77"/>
        <v>30.256</v>
      </c>
      <c r="I94" s="409">
        <f t="shared" ca="1" si="78"/>
        <v>31.771999999999998</v>
      </c>
      <c r="J94" s="409">
        <f t="shared" ca="1" si="79"/>
        <v>33.359000000000002</v>
      </c>
      <c r="K94" s="409">
        <f t="shared" ca="1" si="80"/>
        <v>35.027000000000001</v>
      </c>
      <c r="L94" s="424"/>
      <c r="M94" s="335" t="s">
        <v>588</v>
      </c>
      <c r="N94" s="331" t="str">
        <f t="shared" si="81"/>
        <v>10087C</v>
      </c>
      <c r="O94" s="410">
        <f t="shared" si="82"/>
        <v>210</v>
      </c>
      <c r="P94" s="332" t="str">
        <f t="shared" si="83"/>
        <v>IT Service Desk Agent II</v>
      </c>
      <c r="Q94" s="411" cm="1">
        <f t="array" aca="1" ref="Q94" ca="1">ROUND(IF($M94="Y",VLOOKUP($N94,INDIRECT($O$3),Q$8,0)*INDIRECT($N$2),VLOOKUP($N94,INDIRECT($O$3),Q$8,0)),IF(LEFT($C94,1)="N",3,0))</f>
        <v>28.818999999999999</v>
      </c>
      <c r="R94" s="411" cm="1">
        <f t="array" aca="1" ref="R94" ca="1">ROUND(IF($M94="Y",VLOOKUP($N94,INDIRECT($O$3),R$8,0)*INDIRECT($N$2),VLOOKUP($N94,INDIRECT($O$3),R$8,0)),IF(LEFT($C94,1)="N",3,0))</f>
        <v>30.256</v>
      </c>
      <c r="S94" s="411" cm="1">
        <f t="array" aca="1" ref="S94" ca="1">ROUND(IF($M94="Y",VLOOKUP($N94,INDIRECT($O$3),S$8,0)*INDIRECT($N$2),VLOOKUP($N94,INDIRECT($O$3),S$8,0)),IF(LEFT($C94,1)="N",3,0))</f>
        <v>31.771999999999998</v>
      </c>
      <c r="T94" s="411" cm="1">
        <f t="array" aca="1" ref="T94" ca="1">ROUND(IF($M94="Y",VLOOKUP($N94,INDIRECT($O$3),T$8,0)*INDIRECT($N$2),VLOOKUP($N94,INDIRECT($O$3),T$8,0)),IF(LEFT($C94,1)="N",3,0))</f>
        <v>33.359000000000002</v>
      </c>
      <c r="U94" s="411" cm="1">
        <f t="array" aca="1" ref="U94" ca="1">ROUND(IF($M94="Y",VLOOKUP($N94,INDIRECT($O$3),U$8,0)*INDIRECT($N$2),VLOOKUP($N94,INDIRECT($O$3),U$8,0)),IF(LEFT($C94,1)="N",3,0))</f>
        <v>35.027000000000001</v>
      </c>
      <c r="W94" s="412" t="str">
        <f t="shared" si="84"/>
        <v>Y</v>
      </c>
      <c r="X94" s="355" t="str">
        <f t="shared" si="85"/>
        <v>10087C</v>
      </c>
      <c r="Y94" s="413">
        <f t="shared" si="86"/>
        <v>210</v>
      </c>
      <c r="Z94" s="355" t="str">
        <f t="shared" si="87"/>
        <v>IT Service Desk Agent II</v>
      </c>
      <c r="AA94" s="414">
        <f t="shared" ca="1" si="88"/>
        <v>28.818999999999999</v>
      </c>
      <c r="AB94" s="414">
        <f t="shared" ca="1" si="89"/>
        <v>30.256</v>
      </c>
      <c r="AC94" s="414">
        <f t="shared" ca="1" si="90"/>
        <v>31.771999999999998</v>
      </c>
      <c r="AD94" s="414">
        <f t="shared" ca="1" si="91"/>
        <v>33.359000000000002</v>
      </c>
      <c r="AE94" s="414">
        <f t="shared" ca="1" si="92"/>
        <v>35.027000000000001</v>
      </c>
    </row>
    <row r="95" spans="1:31">
      <c r="A95" s="406" t="s">
        <v>210</v>
      </c>
      <c r="B95" s="407">
        <v>201</v>
      </c>
      <c r="C95" s="406" t="s">
        <v>43</v>
      </c>
      <c r="D95" s="464" t="s">
        <v>211</v>
      </c>
      <c r="E95" s="406">
        <v>235</v>
      </c>
      <c r="F95" s="406">
        <v>5</v>
      </c>
      <c r="G95" s="409">
        <f t="shared" ca="1" si="76"/>
        <v>20.773</v>
      </c>
      <c r="H95" s="409">
        <f t="shared" ca="1" si="77"/>
        <v>21.811</v>
      </c>
      <c r="I95" s="409">
        <f t="shared" ca="1" si="78"/>
        <v>22.902000000000001</v>
      </c>
      <c r="J95" s="409">
        <f t="shared" ca="1" si="79"/>
        <v>24.047000000000001</v>
      </c>
      <c r="K95" s="409">
        <f t="shared" ca="1" si="80"/>
        <v>25.248000000000001</v>
      </c>
      <c r="L95" s="365"/>
      <c r="M95" s="335" t="s">
        <v>588</v>
      </c>
      <c r="N95" s="331" t="str">
        <f t="shared" si="81"/>
        <v>05910C</v>
      </c>
      <c r="O95" s="410">
        <f t="shared" si="82"/>
        <v>201</v>
      </c>
      <c r="P95" s="332" t="str">
        <f t="shared" si="83"/>
        <v xml:space="preserve">Laboratory Tech Seasonal </v>
      </c>
      <c r="Q95" s="411" cm="1">
        <f t="array" aca="1" ref="Q95" ca="1">ROUND(IF($M95="Y",VLOOKUP($N95,INDIRECT($O$3),Q$8,0)*INDIRECT($N$2),VLOOKUP($N95,INDIRECT($O$3),Q$8,0)),IF(LEFT($C95,1)="N",3,0))</f>
        <v>20.773</v>
      </c>
      <c r="R95" s="411" cm="1">
        <f t="array" aca="1" ref="R95" ca="1">ROUND(IF($M95="Y",VLOOKUP($N95,INDIRECT($O$3),R$8,0)*INDIRECT($N$2),VLOOKUP($N95,INDIRECT($O$3),R$8,0)),IF(LEFT($C95,1)="N",3,0))</f>
        <v>21.811</v>
      </c>
      <c r="S95" s="411" cm="1">
        <f t="array" aca="1" ref="S95" ca="1">ROUND(IF($M95="Y",VLOOKUP($N95,INDIRECT($O$3),S$8,0)*INDIRECT($N$2),VLOOKUP($N95,INDIRECT($O$3),S$8,0)),IF(LEFT($C95,1)="N",3,0))</f>
        <v>22.902000000000001</v>
      </c>
      <c r="T95" s="411" cm="1">
        <f t="array" aca="1" ref="T95" ca="1">ROUND(IF($M95="Y",VLOOKUP($N95,INDIRECT($O$3),T$8,0)*INDIRECT($N$2),VLOOKUP($N95,INDIRECT($O$3),T$8,0)),IF(LEFT($C95,1)="N",3,0))</f>
        <v>24.047000000000001</v>
      </c>
      <c r="U95" s="411" cm="1">
        <f t="array" aca="1" ref="U95" ca="1">ROUND(IF($M95="Y",VLOOKUP($N95,INDIRECT($O$3),U$8,0)*INDIRECT($N$2),VLOOKUP($N95,INDIRECT($O$3),U$8,0)),IF(LEFT($C95,1)="N",3,0))</f>
        <v>25.248000000000001</v>
      </c>
      <c r="W95" s="412" t="str">
        <f t="shared" si="84"/>
        <v>Y</v>
      </c>
      <c r="X95" s="355" t="str">
        <f t="shared" si="85"/>
        <v>05910C</v>
      </c>
      <c r="Y95" s="413">
        <f t="shared" si="86"/>
        <v>201</v>
      </c>
      <c r="Z95" s="355" t="str">
        <f t="shared" si="87"/>
        <v xml:space="preserve">Laboratory Tech Seasonal </v>
      </c>
      <c r="AA95" s="414">
        <f t="shared" ca="1" si="88"/>
        <v>20.773</v>
      </c>
      <c r="AB95" s="414">
        <f t="shared" ca="1" si="89"/>
        <v>21.811</v>
      </c>
      <c r="AC95" s="414">
        <f t="shared" ca="1" si="90"/>
        <v>22.902000000000001</v>
      </c>
      <c r="AD95" s="414">
        <f t="shared" ca="1" si="91"/>
        <v>24.047000000000001</v>
      </c>
      <c r="AE95" s="414">
        <f t="shared" ca="1" si="92"/>
        <v>25.248000000000001</v>
      </c>
    </row>
    <row r="96" spans="1:31">
      <c r="A96" s="406" t="s">
        <v>212</v>
      </c>
      <c r="B96" s="407" t="s">
        <v>213</v>
      </c>
      <c r="C96" s="406" t="s">
        <v>43</v>
      </c>
      <c r="D96" s="464" t="s">
        <v>214</v>
      </c>
      <c r="E96" s="406">
        <v>235</v>
      </c>
      <c r="F96" s="406">
        <v>5</v>
      </c>
      <c r="G96" s="409">
        <f t="shared" ca="1" si="76"/>
        <v>25.966000000000001</v>
      </c>
      <c r="H96" s="409">
        <f t="shared" ca="1" si="77"/>
        <v>27.265000000000001</v>
      </c>
      <c r="I96" s="409">
        <f t="shared" ca="1" si="78"/>
        <v>28.626999999999999</v>
      </c>
      <c r="J96" s="409">
        <f t="shared" ca="1" si="79"/>
        <v>30.059000000000001</v>
      </c>
      <c r="K96" s="409">
        <f t="shared" ca="1" si="80"/>
        <v>31.562999999999999</v>
      </c>
      <c r="L96" s="365"/>
      <c r="M96" s="335" t="s">
        <v>588</v>
      </c>
      <c r="N96" s="331" t="str">
        <f t="shared" si="81"/>
        <v>05920C</v>
      </c>
      <c r="O96" s="410" t="str">
        <f t="shared" si="82"/>
        <v>073</v>
      </c>
      <c r="P96" s="332" t="str">
        <f t="shared" si="83"/>
        <v xml:space="preserve">Laboratory Technician </v>
      </c>
      <c r="Q96" s="411" cm="1">
        <f t="array" aca="1" ref="Q96" ca="1">ROUND(IF($M96="Y",VLOOKUP($N96,INDIRECT($O$3),Q$8,0)*INDIRECT($N$2),VLOOKUP($N96,INDIRECT($O$3),Q$8,0)),IF(LEFT($C96,1)="N",3,0))</f>
        <v>25.966000000000001</v>
      </c>
      <c r="R96" s="411" cm="1">
        <f t="array" aca="1" ref="R96" ca="1">ROUND(IF($M96="Y",VLOOKUP($N96,INDIRECT($O$3),R$8,0)*INDIRECT($N$2),VLOOKUP($N96,INDIRECT($O$3),R$8,0)),IF(LEFT($C96,1)="N",3,0))</f>
        <v>27.265000000000001</v>
      </c>
      <c r="S96" s="411" cm="1">
        <f t="array" aca="1" ref="S96" ca="1">ROUND(IF($M96="Y",VLOOKUP($N96,INDIRECT($O$3),S$8,0)*INDIRECT($N$2),VLOOKUP($N96,INDIRECT($O$3),S$8,0)),IF(LEFT($C96,1)="N",3,0))</f>
        <v>28.626999999999999</v>
      </c>
      <c r="T96" s="411" cm="1">
        <f t="array" aca="1" ref="T96" ca="1">ROUND(IF($M96="Y",VLOOKUP($N96,INDIRECT($O$3),T$8,0)*INDIRECT($N$2),VLOOKUP($N96,INDIRECT($O$3),T$8,0)),IF(LEFT($C96,1)="N",3,0))</f>
        <v>30.059000000000001</v>
      </c>
      <c r="U96" s="411" cm="1">
        <f t="array" aca="1" ref="U96" ca="1">ROUND(IF($M96="Y",VLOOKUP($N96,INDIRECT($O$3),U$8,0)*INDIRECT($N$2),VLOOKUP($N96,INDIRECT($O$3),U$8,0)),IF(LEFT($C96,1)="N",3,0))</f>
        <v>31.562999999999999</v>
      </c>
      <c r="W96" s="412" t="str">
        <f t="shared" si="84"/>
        <v>Y</v>
      </c>
      <c r="X96" s="355" t="str">
        <f t="shared" si="85"/>
        <v>05920C</v>
      </c>
      <c r="Y96" s="413" t="str">
        <f t="shared" si="86"/>
        <v>073</v>
      </c>
      <c r="Z96" s="355" t="str">
        <f t="shared" si="87"/>
        <v xml:space="preserve">Laboratory Technician </v>
      </c>
      <c r="AA96" s="414">
        <f t="shared" ca="1" si="88"/>
        <v>25.966000000000001</v>
      </c>
      <c r="AB96" s="414">
        <f t="shared" ca="1" si="89"/>
        <v>27.265000000000001</v>
      </c>
      <c r="AC96" s="414">
        <f t="shared" ca="1" si="90"/>
        <v>28.626999999999999</v>
      </c>
      <c r="AD96" s="414">
        <f t="shared" ca="1" si="91"/>
        <v>30.059000000000001</v>
      </c>
      <c r="AE96" s="414">
        <f t="shared" ca="1" si="92"/>
        <v>31.562999999999999</v>
      </c>
    </row>
    <row r="97" spans="1:31">
      <c r="A97" s="406" t="s">
        <v>215</v>
      </c>
      <c r="B97" s="407" t="s">
        <v>66</v>
      </c>
      <c r="C97" s="406" t="s">
        <v>43</v>
      </c>
      <c r="D97" s="464" t="s">
        <v>216</v>
      </c>
      <c r="E97" s="406">
        <v>330</v>
      </c>
      <c r="F97" s="406">
        <v>7</v>
      </c>
      <c r="G97" s="409">
        <f t="shared" ca="1" si="76"/>
        <v>30.58</v>
      </c>
      <c r="H97" s="409">
        <f t="shared" ca="1" si="77"/>
        <v>32.109000000000002</v>
      </c>
      <c r="I97" s="409">
        <f t="shared" ca="1" si="78"/>
        <v>33.715000000000003</v>
      </c>
      <c r="J97" s="409">
        <f t="shared" ca="1" si="79"/>
        <v>35.402000000000001</v>
      </c>
      <c r="K97" s="409">
        <f t="shared" ca="1" si="80"/>
        <v>37.170999999999999</v>
      </c>
      <c r="L97" s="365"/>
      <c r="M97" s="335" t="s">
        <v>588</v>
      </c>
      <c r="N97" s="331" t="str">
        <f t="shared" si="81"/>
        <v>05952C</v>
      </c>
      <c r="O97" s="410" t="str">
        <f t="shared" si="82"/>
        <v>064</v>
      </c>
      <c r="P97" s="332" t="str">
        <f t="shared" si="83"/>
        <v>Lead Code Compliance Specialist -Traffic</v>
      </c>
      <c r="Q97" s="411" cm="1">
        <f t="array" aca="1" ref="Q97" ca="1">ROUND(IF($M97="Y",VLOOKUP($N97,INDIRECT($O$3),Q$8,0)*INDIRECT($N$2),VLOOKUP($N97,INDIRECT($O$3),Q$8,0)),IF(LEFT($C97,1)="N",3,0))</f>
        <v>30.58</v>
      </c>
      <c r="R97" s="411" cm="1">
        <f t="array" aca="1" ref="R97" ca="1">ROUND(IF($M97="Y",VLOOKUP($N97,INDIRECT($O$3),R$8,0)*INDIRECT($N$2),VLOOKUP($N97,INDIRECT($O$3),R$8,0)),IF(LEFT($C97,1)="N",3,0))</f>
        <v>32.109000000000002</v>
      </c>
      <c r="S97" s="411" cm="1">
        <f t="array" aca="1" ref="S97" ca="1">ROUND(IF($M97="Y",VLOOKUP($N97,INDIRECT($O$3),S$8,0)*INDIRECT($N$2),VLOOKUP($N97,INDIRECT($O$3),S$8,0)),IF(LEFT($C97,1)="N",3,0))</f>
        <v>33.715000000000003</v>
      </c>
      <c r="T97" s="411" cm="1">
        <f t="array" aca="1" ref="T97" ca="1">ROUND(IF($M97="Y",VLOOKUP($N97,INDIRECT($O$3),T$8,0)*INDIRECT($N$2),VLOOKUP($N97,INDIRECT($O$3),T$8,0)),IF(LEFT($C97,1)="N",3,0))</f>
        <v>35.402000000000001</v>
      </c>
      <c r="U97" s="411" cm="1">
        <f t="array" aca="1" ref="U97" ca="1">ROUND(IF($M97="Y",VLOOKUP($N97,INDIRECT($O$3),U$8,0)*INDIRECT($N$2),VLOOKUP($N97,INDIRECT($O$3),U$8,0)),IF(LEFT($C97,1)="N",3,0))</f>
        <v>37.170999999999999</v>
      </c>
      <c r="W97" s="412" t="str">
        <f t="shared" si="84"/>
        <v>Y</v>
      </c>
      <c r="X97" s="355" t="str">
        <f t="shared" si="85"/>
        <v>05952C</v>
      </c>
      <c r="Y97" s="413" t="str">
        <f t="shared" si="86"/>
        <v>064</v>
      </c>
      <c r="Z97" s="355" t="str">
        <f t="shared" si="87"/>
        <v>Lead Code Compliance Specialist -Traffic</v>
      </c>
      <c r="AA97" s="414">
        <f t="shared" ca="1" si="88"/>
        <v>30.58</v>
      </c>
      <c r="AB97" s="414">
        <f t="shared" ca="1" si="89"/>
        <v>32.109000000000002</v>
      </c>
      <c r="AC97" s="414">
        <f t="shared" ca="1" si="90"/>
        <v>33.715000000000003</v>
      </c>
      <c r="AD97" s="414">
        <f t="shared" ca="1" si="91"/>
        <v>35.402000000000001</v>
      </c>
      <c r="AE97" s="414">
        <f t="shared" ca="1" si="92"/>
        <v>37.170999999999999</v>
      </c>
    </row>
    <row r="98" spans="1:31">
      <c r="A98" s="406" t="s">
        <v>217</v>
      </c>
      <c r="B98" s="407" t="s">
        <v>218</v>
      </c>
      <c r="C98" s="406" t="s">
        <v>43</v>
      </c>
      <c r="D98" s="464" t="s">
        <v>219</v>
      </c>
      <c r="E98" s="406">
        <v>410</v>
      </c>
      <c r="F98" s="406">
        <v>9</v>
      </c>
      <c r="G98" s="409">
        <f t="shared" ca="1" si="76"/>
        <v>37.787999999999997</v>
      </c>
      <c r="H98" s="409">
        <f t="shared" ca="1" si="77"/>
        <v>39.677</v>
      </c>
      <c r="I98" s="409">
        <f t="shared" ca="1" si="78"/>
        <v>41.661999999999999</v>
      </c>
      <c r="J98" s="409">
        <f t="shared" ca="1" si="79"/>
        <v>43.743000000000002</v>
      </c>
      <c r="K98" s="409">
        <f t="shared" ca="1" si="80"/>
        <v>45.933</v>
      </c>
      <c r="L98" s="365"/>
      <c r="M98" s="335" t="s">
        <v>588</v>
      </c>
      <c r="N98" s="331" t="str">
        <f t="shared" si="81"/>
        <v>05985C</v>
      </c>
      <c r="O98" s="410" t="str">
        <f t="shared" si="82"/>
        <v>101</v>
      </c>
      <c r="P98" s="332" t="str">
        <f t="shared" si="83"/>
        <v xml:space="preserve">Lead Inspector Housing </v>
      </c>
      <c r="Q98" s="411" cm="1">
        <f t="array" aca="1" ref="Q98" ca="1">ROUND(IF($M98="Y",VLOOKUP($N98,INDIRECT($O$3),Q$8,0)*INDIRECT($N$2),VLOOKUP($N98,INDIRECT($O$3),Q$8,0)),IF(LEFT($C98,1)="N",3,0))</f>
        <v>37.787999999999997</v>
      </c>
      <c r="R98" s="411" cm="1">
        <f t="array" aca="1" ref="R98" ca="1">ROUND(IF($M98="Y",VLOOKUP($N98,INDIRECT($O$3),R$8,0)*INDIRECT($N$2),VLOOKUP($N98,INDIRECT($O$3),R$8,0)),IF(LEFT($C98,1)="N",3,0))</f>
        <v>39.677</v>
      </c>
      <c r="S98" s="411" cm="1">
        <f t="array" aca="1" ref="S98" ca="1">ROUND(IF($M98="Y",VLOOKUP($N98,INDIRECT($O$3),S$8,0)*INDIRECT($N$2),VLOOKUP($N98,INDIRECT($O$3),S$8,0)),IF(LEFT($C98,1)="N",3,0))</f>
        <v>41.661999999999999</v>
      </c>
      <c r="T98" s="411" cm="1">
        <f t="array" aca="1" ref="T98" ca="1">ROUND(IF($M98="Y",VLOOKUP($N98,INDIRECT($O$3),T$8,0)*INDIRECT($N$2),VLOOKUP($N98,INDIRECT($O$3),T$8,0)),IF(LEFT($C98,1)="N",3,0))</f>
        <v>43.743000000000002</v>
      </c>
      <c r="U98" s="411" cm="1">
        <f t="array" aca="1" ref="U98" ca="1">ROUND(IF($M98="Y",VLOOKUP($N98,INDIRECT($O$3),U$8,0)*INDIRECT($N$2),VLOOKUP($N98,INDIRECT($O$3),U$8,0)),IF(LEFT($C98,1)="N",3,0))</f>
        <v>45.933</v>
      </c>
      <c r="W98" s="412" t="str">
        <f t="shared" si="84"/>
        <v>Y</v>
      </c>
      <c r="X98" s="355" t="str">
        <f t="shared" si="85"/>
        <v>05985C</v>
      </c>
      <c r="Y98" s="413" t="str">
        <f t="shared" si="86"/>
        <v>101</v>
      </c>
      <c r="Z98" s="355" t="str">
        <f t="shared" si="87"/>
        <v xml:space="preserve">Lead Inspector Housing </v>
      </c>
      <c r="AA98" s="414">
        <f t="shared" ca="1" si="88"/>
        <v>37.787999999999997</v>
      </c>
      <c r="AB98" s="414">
        <f t="shared" ca="1" si="89"/>
        <v>39.677</v>
      </c>
      <c r="AC98" s="414">
        <f t="shared" ca="1" si="90"/>
        <v>41.661999999999999</v>
      </c>
      <c r="AD98" s="414">
        <f t="shared" ca="1" si="91"/>
        <v>43.743000000000002</v>
      </c>
      <c r="AE98" s="414">
        <f t="shared" ca="1" si="92"/>
        <v>45.933</v>
      </c>
    </row>
    <row r="99" spans="1:31">
      <c r="A99" s="406" t="s">
        <v>220</v>
      </c>
      <c r="B99" s="407">
        <v>101</v>
      </c>
      <c r="C99" s="406" t="s">
        <v>43</v>
      </c>
      <c r="D99" s="464" t="s">
        <v>453</v>
      </c>
      <c r="E99" s="406">
        <v>415</v>
      </c>
      <c r="F99" s="406">
        <v>9</v>
      </c>
      <c r="G99" s="409">
        <f t="shared" ca="1" si="76"/>
        <v>37.787999999999997</v>
      </c>
      <c r="H99" s="409">
        <f t="shared" ca="1" si="77"/>
        <v>39.677</v>
      </c>
      <c r="I99" s="409">
        <f t="shared" ca="1" si="78"/>
        <v>41.661999999999999</v>
      </c>
      <c r="J99" s="409">
        <f t="shared" ca="1" si="79"/>
        <v>43.743000000000002</v>
      </c>
      <c r="K99" s="409">
        <f t="shared" ca="1" si="80"/>
        <v>45.933</v>
      </c>
      <c r="L99" s="365"/>
      <c r="M99" s="335" t="s">
        <v>588</v>
      </c>
      <c r="N99" s="331" t="str">
        <f t="shared" si="81"/>
        <v>05995C</v>
      </c>
      <c r="O99" s="410">
        <f t="shared" si="82"/>
        <v>101</v>
      </c>
      <c r="P99" s="332" t="str">
        <f t="shared" si="83"/>
        <v>Lead Inspector Licenses &amp; Con Services</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84"/>
        <v>Y</v>
      </c>
      <c r="X99" s="355" t="str">
        <f t="shared" si="85"/>
        <v>05995C</v>
      </c>
      <c r="Y99" s="413">
        <f t="shared" si="86"/>
        <v>101</v>
      </c>
      <c r="Z99" s="355" t="str">
        <f t="shared" si="87"/>
        <v>Lead Inspector Licenses &amp; Con Services</v>
      </c>
      <c r="AA99" s="414">
        <f t="shared" ca="1" si="88"/>
        <v>37.787999999999997</v>
      </c>
      <c r="AB99" s="414">
        <f t="shared" ca="1" si="89"/>
        <v>39.677</v>
      </c>
      <c r="AC99" s="414">
        <f t="shared" ca="1" si="90"/>
        <v>41.661999999999999</v>
      </c>
      <c r="AD99" s="414">
        <f t="shared" ca="1" si="91"/>
        <v>43.743000000000002</v>
      </c>
      <c r="AE99" s="414">
        <f t="shared" ca="1" si="92"/>
        <v>45.933</v>
      </c>
    </row>
    <row r="100" spans="1:31">
      <c r="A100" s="406" t="s">
        <v>222</v>
      </c>
      <c r="B100" s="407">
        <v>101</v>
      </c>
      <c r="C100" s="406" t="s">
        <v>43</v>
      </c>
      <c r="D100" s="464" t="s">
        <v>455</v>
      </c>
      <c r="E100" s="406">
        <v>410</v>
      </c>
      <c r="F100" s="406">
        <v>9</v>
      </c>
      <c r="G100" s="409">
        <f t="shared" ca="1" si="76"/>
        <v>37.787999999999997</v>
      </c>
      <c r="H100" s="409">
        <f t="shared" ca="1" si="77"/>
        <v>39.677</v>
      </c>
      <c r="I100" s="409">
        <f t="shared" ca="1" si="78"/>
        <v>41.661999999999999</v>
      </c>
      <c r="J100" s="409">
        <f t="shared" ca="1" si="79"/>
        <v>43.743000000000002</v>
      </c>
      <c r="K100" s="409">
        <f t="shared" ca="1" si="80"/>
        <v>45.933</v>
      </c>
      <c r="L100" s="365"/>
      <c r="M100" s="335" t="s">
        <v>588</v>
      </c>
      <c r="N100" s="331" t="str">
        <f t="shared" si="81"/>
        <v>06005C</v>
      </c>
      <c r="O100" s="410">
        <f t="shared" si="82"/>
        <v>101</v>
      </c>
      <c r="P100" s="332" t="str">
        <f t="shared" si="83"/>
        <v>Lead Inspector Problem Properties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84"/>
        <v>Y</v>
      </c>
      <c r="X100" s="355" t="str">
        <f t="shared" si="85"/>
        <v>06005C</v>
      </c>
      <c r="Y100" s="413">
        <f t="shared" si="86"/>
        <v>101</v>
      </c>
      <c r="Z100" s="355" t="str">
        <f t="shared" si="87"/>
        <v>Lead Inspector Problem Properties</v>
      </c>
      <c r="AA100" s="414">
        <f t="shared" ca="1" si="88"/>
        <v>37.787999999999997</v>
      </c>
      <c r="AB100" s="414">
        <f t="shared" ca="1" si="89"/>
        <v>39.677</v>
      </c>
      <c r="AC100" s="414">
        <f t="shared" ca="1" si="90"/>
        <v>41.661999999999999</v>
      </c>
      <c r="AD100" s="414">
        <f t="shared" ca="1" si="91"/>
        <v>43.743000000000002</v>
      </c>
      <c r="AE100" s="414">
        <f t="shared" ca="1" si="92"/>
        <v>45.933</v>
      </c>
    </row>
    <row r="101" spans="1:31">
      <c r="A101" s="406" t="s">
        <v>722</v>
      </c>
      <c r="B101" s="407" t="s">
        <v>66</v>
      </c>
      <c r="C101" s="406" t="s">
        <v>43</v>
      </c>
      <c r="D101" s="464" t="s">
        <v>721</v>
      </c>
      <c r="E101" s="406">
        <v>320</v>
      </c>
      <c r="F101" s="406">
        <v>7</v>
      </c>
      <c r="G101" s="409">
        <f t="shared" ref="G101" si="93">Q101</f>
        <v>30.58</v>
      </c>
      <c r="H101" s="409">
        <f t="shared" ref="H101" si="94">R101</f>
        <v>32.109000000000002</v>
      </c>
      <c r="I101" s="409">
        <f t="shared" ref="I101" si="95">S101</f>
        <v>33.715000000000003</v>
      </c>
      <c r="J101" s="409">
        <f t="shared" ref="J101" si="96">T101</f>
        <v>35.402000000000001</v>
      </c>
      <c r="K101" s="409">
        <f t="shared" ref="K101" si="97">U101</f>
        <v>37.170999999999999</v>
      </c>
      <c r="L101" s="365"/>
      <c r="M101" s="335" t="s">
        <v>588</v>
      </c>
      <c r="N101" s="331" t="str">
        <f t="shared" ref="N101" si="98">A101</f>
        <v>53087C</v>
      </c>
      <c r="O101" s="410" t="str">
        <f t="shared" ref="O101" si="99">B101</f>
        <v>064</v>
      </c>
      <c r="P101" s="332" t="str">
        <f t="shared" si="83"/>
        <v>Lead Utility Billing Specialist</v>
      </c>
      <c r="Q101" s="411">
        <v>30.58</v>
      </c>
      <c r="R101" s="411">
        <v>32.109000000000002</v>
      </c>
      <c r="S101" s="411">
        <v>33.715000000000003</v>
      </c>
      <c r="T101" s="411">
        <v>35.402000000000001</v>
      </c>
      <c r="U101" s="411">
        <v>37.170999999999999</v>
      </c>
      <c r="W101" s="412" t="str">
        <f t="shared" ref="W101" si="100">M101</f>
        <v>Y</v>
      </c>
      <c r="X101" s="355" t="str">
        <f t="shared" ref="X101" si="101">N101</f>
        <v>53087C</v>
      </c>
      <c r="Y101" s="413" t="str">
        <f t="shared" ref="Y101" si="102">O101</f>
        <v>064</v>
      </c>
      <c r="Z101" s="355" t="str">
        <f t="shared" si="87"/>
        <v>Lead Utility Billing Specialist</v>
      </c>
      <c r="AA101" s="414">
        <f t="shared" ref="AA101" si="103">IF(LEFT($C101,1)="N",Q101,ROUNDUP(Q101/2080,3))</f>
        <v>30.58</v>
      </c>
      <c r="AB101" s="414">
        <f t="shared" ref="AB101" si="104">IF(LEFT($C101,1)="N",R101,ROUNDUP(R101/2080,3))</f>
        <v>32.109000000000002</v>
      </c>
      <c r="AC101" s="414">
        <f t="shared" ref="AC101" si="105">IF(LEFT($C101,1)="N",S101,ROUNDUP(S101/2080,3))</f>
        <v>33.715000000000003</v>
      </c>
      <c r="AD101" s="414">
        <f t="shared" ref="AD101" si="106">IF(LEFT($C101,1)="N",T101,ROUNDUP(T101/2080,3))</f>
        <v>35.402000000000001</v>
      </c>
      <c r="AE101" s="414">
        <f t="shared" ref="AE101" si="107">IF(LEFT($C101,1)="N",U101,ROUNDUP(U101/2080,3))</f>
        <v>37.170999999999999</v>
      </c>
    </row>
    <row r="102" spans="1:31">
      <c r="A102" s="406" t="s">
        <v>224</v>
      </c>
      <c r="B102" s="407" t="s">
        <v>105</v>
      </c>
      <c r="C102" s="406" t="s">
        <v>43</v>
      </c>
      <c r="D102" s="464" t="s">
        <v>225</v>
      </c>
      <c r="E102" s="406">
        <v>280</v>
      </c>
      <c r="F102" s="406">
        <v>6</v>
      </c>
      <c r="G102" s="409">
        <f t="shared" ca="1" si="76"/>
        <v>27.216999999999999</v>
      </c>
      <c r="H102" s="409">
        <f t="shared" ca="1" si="77"/>
        <v>28.579000000000001</v>
      </c>
      <c r="I102" s="409">
        <f t="shared" ca="1" si="78"/>
        <v>30.006</v>
      </c>
      <c r="J102" s="409">
        <f t="shared" ca="1" si="79"/>
        <v>31.509</v>
      </c>
      <c r="K102" s="409">
        <f t="shared" ca="1" si="80"/>
        <v>33.082999999999998</v>
      </c>
      <c r="L102" s="365"/>
      <c r="M102" s="335" t="s">
        <v>588</v>
      </c>
      <c r="N102" s="331" t="str">
        <f t="shared" si="81"/>
        <v>06070C</v>
      </c>
      <c r="O102" s="410" t="str">
        <f t="shared" si="82"/>
        <v>076</v>
      </c>
      <c r="P102" s="332" t="str">
        <f t="shared" si="83"/>
        <v>Legal Secretary-C</v>
      </c>
      <c r="Q102" s="411" cm="1">
        <f t="array" aca="1" ref="Q102" ca="1">ROUND(IF($M102="Y",VLOOKUP($N102,INDIRECT($O$3),Q$8,0)*INDIRECT($N$2),VLOOKUP($N102,INDIRECT($O$3),Q$8,0)),IF(LEFT($C102,1)="N",3,0))</f>
        <v>27.216999999999999</v>
      </c>
      <c r="R102" s="411" cm="1">
        <f t="array" aca="1" ref="R102" ca="1">ROUND(IF($M102="Y",VLOOKUP($N102,INDIRECT($O$3),R$8,0)*INDIRECT($N$2),VLOOKUP($N102,INDIRECT($O$3),R$8,0)),IF(LEFT($C102,1)="N",3,0))</f>
        <v>28.579000000000001</v>
      </c>
      <c r="S102" s="411" cm="1">
        <f t="array" aca="1" ref="S102" ca="1">ROUND(IF($M102="Y",VLOOKUP($N102,INDIRECT($O$3),S$8,0)*INDIRECT($N$2),VLOOKUP($N102,INDIRECT($O$3),S$8,0)),IF(LEFT($C102,1)="N",3,0))</f>
        <v>30.006</v>
      </c>
      <c r="T102" s="411" cm="1">
        <f t="array" aca="1" ref="T102" ca="1">ROUND(IF($M102="Y",VLOOKUP($N102,INDIRECT($O$3),T$8,0)*INDIRECT($N$2),VLOOKUP($N102,INDIRECT($O$3),T$8,0)),IF(LEFT($C102,1)="N",3,0))</f>
        <v>31.509</v>
      </c>
      <c r="U102" s="411" cm="1">
        <f t="array" aca="1" ref="U102" ca="1">ROUND(IF($M102="Y",VLOOKUP($N102,INDIRECT($O$3),U$8,0)*INDIRECT($N$2),VLOOKUP($N102,INDIRECT($O$3),U$8,0)),IF(LEFT($C102,1)="N",3,0))</f>
        <v>33.082999999999998</v>
      </c>
      <c r="W102" s="412" t="str">
        <f t="shared" si="84"/>
        <v>Y</v>
      </c>
      <c r="X102" s="355" t="str">
        <f t="shared" si="85"/>
        <v>06070C</v>
      </c>
      <c r="Y102" s="413" t="str">
        <f t="shared" si="86"/>
        <v>076</v>
      </c>
      <c r="Z102" s="355" t="str">
        <f t="shared" si="87"/>
        <v>Legal Secretary-C</v>
      </c>
      <c r="AA102" s="414">
        <f t="shared" ca="1" si="88"/>
        <v>27.216999999999999</v>
      </c>
      <c r="AB102" s="414">
        <f t="shared" ca="1" si="89"/>
        <v>28.579000000000001</v>
      </c>
      <c r="AC102" s="414">
        <f t="shared" ca="1" si="90"/>
        <v>30.006</v>
      </c>
      <c r="AD102" s="414">
        <f t="shared" ca="1" si="91"/>
        <v>31.509</v>
      </c>
      <c r="AE102" s="414">
        <f t="shared" ca="1" si="92"/>
        <v>33.082999999999998</v>
      </c>
    </row>
    <row r="103" spans="1:31">
      <c r="A103" s="406" t="s">
        <v>226</v>
      </c>
      <c r="B103" s="407" t="s">
        <v>163</v>
      </c>
      <c r="C103" s="406" t="s">
        <v>43</v>
      </c>
      <c r="D103" s="464" t="s">
        <v>227</v>
      </c>
      <c r="E103" s="406">
        <v>253</v>
      </c>
      <c r="F103" s="406">
        <v>5</v>
      </c>
      <c r="G103" s="409">
        <f t="shared" ca="1" si="76"/>
        <v>24.96</v>
      </c>
      <c r="H103" s="409">
        <f t="shared" ca="1" si="77"/>
        <v>26.207000000000001</v>
      </c>
      <c r="I103" s="409">
        <f t="shared" ca="1" si="78"/>
        <v>27.518000000000001</v>
      </c>
      <c r="J103" s="409">
        <f t="shared" ca="1" si="79"/>
        <v>28.895</v>
      </c>
      <c r="K103" s="409">
        <f t="shared" ca="1" si="80"/>
        <v>30.338999999999999</v>
      </c>
      <c r="L103" s="365"/>
      <c r="M103" s="335" t="s">
        <v>588</v>
      </c>
      <c r="N103" s="331" t="str">
        <f t="shared" si="81"/>
        <v>06080C</v>
      </c>
      <c r="O103" s="410" t="str">
        <f t="shared" si="82"/>
        <v>051</v>
      </c>
      <c r="P103" s="332" t="str">
        <f t="shared" si="83"/>
        <v xml:space="preserve">Legal Support Specialist </v>
      </c>
      <c r="Q103" s="411" cm="1">
        <f t="array" aca="1" ref="Q103" ca="1">ROUND(IF($M103="Y",VLOOKUP($N103,INDIRECT($O$3),Q$8,0)*INDIRECT($N$2),VLOOKUP($N103,INDIRECT($O$3),Q$8,0)),IF(LEFT($C103,1)="N",3,0))</f>
        <v>24.96</v>
      </c>
      <c r="R103" s="411" cm="1">
        <f t="array" aca="1" ref="R103" ca="1">ROUND(IF($M103="Y",VLOOKUP($N103,INDIRECT($O$3),R$8,0)*INDIRECT($N$2),VLOOKUP($N103,INDIRECT($O$3),R$8,0)),IF(LEFT($C103,1)="N",3,0))</f>
        <v>26.207000000000001</v>
      </c>
      <c r="S103" s="411" cm="1">
        <f t="array" aca="1" ref="S103" ca="1">ROUND(IF($M103="Y",VLOOKUP($N103,INDIRECT($O$3),S$8,0)*INDIRECT($N$2),VLOOKUP($N103,INDIRECT($O$3),S$8,0)),IF(LEFT($C103,1)="N",3,0))</f>
        <v>27.518000000000001</v>
      </c>
      <c r="T103" s="411" cm="1">
        <f t="array" aca="1" ref="T103" ca="1">ROUND(IF($M103="Y",VLOOKUP($N103,INDIRECT($O$3),T$8,0)*INDIRECT($N$2),VLOOKUP($N103,INDIRECT($O$3),T$8,0)),IF(LEFT($C103,1)="N",3,0))</f>
        <v>28.895</v>
      </c>
      <c r="U103" s="411" cm="1">
        <f t="array" aca="1" ref="U103" ca="1">ROUND(IF($M103="Y",VLOOKUP($N103,INDIRECT($O$3),U$8,0)*INDIRECT($N$2),VLOOKUP($N103,INDIRECT($O$3),U$8,0)),IF(LEFT($C103,1)="N",3,0))</f>
        <v>30.338999999999999</v>
      </c>
      <c r="W103" s="412" t="str">
        <f t="shared" si="84"/>
        <v>Y</v>
      </c>
      <c r="X103" s="355" t="str">
        <f t="shared" si="85"/>
        <v>06080C</v>
      </c>
      <c r="Y103" s="413" t="str">
        <f t="shared" si="86"/>
        <v>051</v>
      </c>
      <c r="Z103" s="355" t="str">
        <f t="shared" si="87"/>
        <v xml:space="preserve">Legal Support Specialist </v>
      </c>
      <c r="AA103" s="414">
        <f t="shared" ca="1" si="88"/>
        <v>24.96</v>
      </c>
      <c r="AB103" s="414">
        <f t="shared" ca="1" si="89"/>
        <v>26.207000000000001</v>
      </c>
      <c r="AC103" s="414">
        <f t="shared" ca="1" si="90"/>
        <v>27.518000000000001</v>
      </c>
      <c r="AD103" s="414">
        <f t="shared" ca="1" si="91"/>
        <v>28.895</v>
      </c>
      <c r="AE103" s="414">
        <f t="shared" ca="1" si="92"/>
        <v>30.338999999999999</v>
      </c>
    </row>
    <row r="104" spans="1:31">
      <c r="A104" s="406" t="s">
        <v>504</v>
      </c>
      <c r="B104" s="407">
        <v>164</v>
      </c>
      <c r="C104" s="406" t="s">
        <v>21</v>
      </c>
      <c r="D104" s="464" t="s">
        <v>487</v>
      </c>
      <c r="E104" s="406">
        <v>393</v>
      </c>
      <c r="F104" s="406">
        <v>8</v>
      </c>
      <c r="G104" s="409">
        <f t="shared" ca="1" si="76"/>
        <v>76008</v>
      </c>
      <c r="H104" s="409">
        <f t="shared" ca="1" si="77"/>
        <v>79807</v>
      </c>
      <c r="I104" s="409">
        <f t="shared" ca="1" si="78"/>
        <v>83799</v>
      </c>
      <c r="J104" s="409">
        <f t="shared" ca="1" si="79"/>
        <v>87988</v>
      </c>
      <c r="K104" s="409">
        <f t="shared" ca="1" si="80"/>
        <v>92387</v>
      </c>
      <c r="L104" s="365"/>
      <c r="M104" s="335" t="s">
        <v>588</v>
      </c>
      <c r="N104" s="331" t="str">
        <f t="shared" si="81"/>
        <v>52947C</v>
      </c>
      <c r="O104" s="410">
        <f t="shared" si="82"/>
        <v>164</v>
      </c>
      <c r="P104" s="332" t="str">
        <f t="shared" si="83"/>
        <v>Legislative Clerk</v>
      </c>
      <c r="Q104" s="411" cm="1">
        <f t="array" aca="1" ref="Q104" ca="1">ROUND(IF($M104="Y",VLOOKUP($N104,INDIRECT($O$3),Q$8,0)*INDIRECT($N$2),VLOOKUP($N104,INDIRECT($O$3),Q$8,0)),IF(LEFT($C104,1)="N",3,0))</f>
        <v>76008</v>
      </c>
      <c r="R104" s="411" cm="1">
        <f t="array" aca="1" ref="R104" ca="1">ROUND(IF($M104="Y",VLOOKUP($N104,INDIRECT($O$3),R$8,0)*INDIRECT($N$2),VLOOKUP($N104,INDIRECT($O$3),R$8,0)),IF(LEFT($C104,1)="N",3,0))</f>
        <v>79807</v>
      </c>
      <c r="S104" s="411" cm="1">
        <f t="array" aca="1" ref="S104" ca="1">ROUND(IF($M104="Y",VLOOKUP($N104,INDIRECT($O$3),S$8,0)*INDIRECT($N$2),VLOOKUP($N104,INDIRECT($O$3),S$8,0)),IF(LEFT($C104,1)="N",3,0))</f>
        <v>83799</v>
      </c>
      <c r="T104" s="411" cm="1">
        <f t="array" aca="1" ref="T104" ca="1">ROUND(IF($M104="Y",VLOOKUP($N104,INDIRECT($O$3),T$8,0)*INDIRECT($N$2),VLOOKUP($N104,INDIRECT($O$3),T$8,0)),IF(LEFT($C104,1)="N",3,0))</f>
        <v>87988</v>
      </c>
      <c r="U104" s="411" cm="1">
        <f t="array" aca="1" ref="U104" ca="1">ROUND(IF($M104="Y",VLOOKUP($N104,INDIRECT($O$3),U$8,0)*INDIRECT($N$2),VLOOKUP($N104,INDIRECT($O$3),U$8,0)),IF(LEFT($C104,1)="N",3,0))</f>
        <v>92387</v>
      </c>
      <c r="W104" s="412" t="str">
        <f t="shared" si="84"/>
        <v>Y</v>
      </c>
      <c r="X104" s="355" t="str">
        <f t="shared" si="85"/>
        <v>52947C</v>
      </c>
      <c r="Y104" s="413">
        <f t="shared" si="86"/>
        <v>164</v>
      </c>
      <c r="Z104" s="355" t="str">
        <f t="shared" si="87"/>
        <v>Legislative Clerk</v>
      </c>
      <c r="AA104" s="414">
        <f t="shared" ca="1" si="88"/>
        <v>36.542999999999999</v>
      </c>
      <c r="AB104" s="414">
        <f t="shared" ca="1" si="89"/>
        <v>38.369</v>
      </c>
      <c r="AC104" s="414">
        <f t="shared" ca="1" si="90"/>
        <v>40.287999999999997</v>
      </c>
      <c r="AD104" s="414">
        <f t="shared" ca="1" si="91"/>
        <v>42.302</v>
      </c>
      <c r="AE104" s="414">
        <f t="shared" ca="1" si="92"/>
        <v>44.416999999999994</v>
      </c>
    </row>
    <row r="105" spans="1:31">
      <c r="A105" s="420" t="s">
        <v>31</v>
      </c>
      <c r="B105" s="407" t="s">
        <v>24</v>
      </c>
      <c r="C105" s="420" t="s">
        <v>21</v>
      </c>
      <c r="D105" s="467" t="s">
        <v>32</v>
      </c>
      <c r="E105" s="420">
        <v>383</v>
      </c>
      <c r="F105" s="420">
        <v>8</v>
      </c>
      <c r="G105" s="409">
        <f t="shared" ca="1" si="76"/>
        <v>73651</v>
      </c>
      <c r="H105" s="409">
        <f t="shared" ca="1" si="77"/>
        <v>77334</v>
      </c>
      <c r="I105" s="409">
        <f t="shared" ca="1" si="78"/>
        <v>81200</v>
      </c>
      <c r="J105" s="409">
        <f t="shared" ca="1" si="79"/>
        <v>85261</v>
      </c>
      <c r="K105" s="409">
        <f t="shared" ca="1" si="80"/>
        <v>89522</v>
      </c>
      <c r="L105" s="365"/>
      <c r="M105" s="335" t="s">
        <v>588</v>
      </c>
      <c r="N105" s="331" t="str">
        <f t="shared" si="81"/>
        <v>06150C</v>
      </c>
      <c r="O105" s="410" t="str">
        <f t="shared" si="82"/>
        <v>097</v>
      </c>
      <c r="P105" s="332" t="str">
        <f t="shared" si="83"/>
        <v>Liability Investigator</v>
      </c>
      <c r="Q105" s="411" cm="1">
        <f t="array" aca="1" ref="Q105" ca="1">ROUND(IF($M105="Y",VLOOKUP($N105,INDIRECT($O$3),Q$8,0)*INDIRECT($N$2),VLOOKUP($N105,INDIRECT($O$3),Q$8,0)),IF(LEFT($C105,1)="N",3,0))</f>
        <v>73651</v>
      </c>
      <c r="R105" s="411" cm="1">
        <f t="array" aca="1" ref="R105" ca="1">ROUND(IF($M105="Y",VLOOKUP($N105,INDIRECT($O$3),R$8,0)*INDIRECT($N$2),VLOOKUP($N105,INDIRECT($O$3),R$8,0)),IF(LEFT($C105,1)="N",3,0))</f>
        <v>77334</v>
      </c>
      <c r="S105" s="411" cm="1">
        <f t="array" aca="1" ref="S105" ca="1">ROUND(IF($M105="Y",VLOOKUP($N105,INDIRECT($O$3),S$8,0)*INDIRECT($N$2),VLOOKUP($N105,INDIRECT($O$3),S$8,0)),IF(LEFT($C105,1)="N",3,0))</f>
        <v>81200</v>
      </c>
      <c r="T105" s="411" cm="1">
        <f t="array" aca="1" ref="T105" ca="1">ROUND(IF($M105="Y",VLOOKUP($N105,INDIRECT($O$3),T$8,0)*INDIRECT($N$2),VLOOKUP($N105,INDIRECT($O$3),T$8,0)),IF(LEFT($C105,1)="N",3,0))</f>
        <v>85261</v>
      </c>
      <c r="U105" s="411" cm="1">
        <f t="array" aca="1" ref="U105" ca="1">ROUND(IF($M105="Y",VLOOKUP($N105,INDIRECT($O$3),U$8,0)*INDIRECT($N$2),VLOOKUP($N105,INDIRECT($O$3),U$8,0)),IF(LEFT($C105,1)="N",3,0))</f>
        <v>89522</v>
      </c>
      <c r="W105" s="412" t="str">
        <f t="shared" si="84"/>
        <v>Y</v>
      </c>
      <c r="X105" s="355" t="str">
        <f t="shared" si="85"/>
        <v>06150C</v>
      </c>
      <c r="Y105" s="413" t="str">
        <f t="shared" si="86"/>
        <v>097</v>
      </c>
      <c r="Z105" s="355" t="str">
        <f t="shared" si="87"/>
        <v>Liability Investigator</v>
      </c>
      <c r="AA105" s="414">
        <f t="shared" ca="1" si="88"/>
        <v>35.409999999999997</v>
      </c>
      <c r="AB105" s="414">
        <f t="shared" ca="1" si="89"/>
        <v>37.18</v>
      </c>
      <c r="AC105" s="414">
        <f t="shared" ca="1" si="90"/>
        <v>39.038999999999994</v>
      </c>
      <c r="AD105" s="414">
        <f t="shared" ca="1" si="91"/>
        <v>40.991</v>
      </c>
      <c r="AE105" s="414">
        <f t="shared" ca="1" si="92"/>
        <v>43.04</v>
      </c>
    </row>
    <row r="106" spans="1:31">
      <c r="A106" s="420" t="s">
        <v>33</v>
      </c>
      <c r="B106" s="407">
        <v>118</v>
      </c>
      <c r="C106" s="420" t="s">
        <v>21</v>
      </c>
      <c r="D106" s="467" t="s">
        <v>34</v>
      </c>
      <c r="E106" s="420">
        <v>458</v>
      </c>
      <c r="F106" s="420">
        <v>10</v>
      </c>
      <c r="G106" s="409">
        <f t="shared" ca="1" si="76"/>
        <v>86228</v>
      </c>
      <c r="H106" s="409">
        <f t="shared" ca="1" si="77"/>
        <v>90540</v>
      </c>
      <c r="I106" s="409">
        <f t="shared" ca="1" si="78"/>
        <v>95066</v>
      </c>
      <c r="J106" s="409">
        <f t="shared" ca="1" si="79"/>
        <v>99821</v>
      </c>
      <c r="K106" s="409">
        <f t="shared" ca="1" si="80"/>
        <v>104810</v>
      </c>
      <c r="L106" s="365"/>
      <c r="M106" s="335" t="s">
        <v>588</v>
      </c>
      <c r="N106" s="331" t="str">
        <f t="shared" si="81"/>
        <v>06738C</v>
      </c>
      <c r="O106" s="410">
        <f t="shared" si="82"/>
        <v>118</v>
      </c>
      <c r="P106" s="332" t="str">
        <f t="shared" si="83"/>
        <v>Manager Hazardous Material Inspections</v>
      </c>
      <c r="Q106" s="411" cm="1">
        <f t="array" aca="1" ref="Q106" ca="1">ROUND(IF($M106="Y",VLOOKUP($N106,INDIRECT($O$3),Q$8,0)*INDIRECT($N$2),VLOOKUP($N106,INDIRECT($O$3),Q$8,0)),IF(LEFT($C106,1)="N",3,0))</f>
        <v>86228</v>
      </c>
      <c r="R106" s="411" cm="1">
        <f t="array" aca="1" ref="R106" ca="1">ROUND(IF($M106="Y",VLOOKUP($N106,INDIRECT($O$3),R$8,0)*INDIRECT($N$2),VLOOKUP($N106,INDIRECT($O$3),R$8,0)),IF(LEFT($C106,1)="N",3,0))</f>
        <v>90540</v>
      </c>
      <c r="S106" s="411" cm="1">
        <f t="array" aca="1" ref="S106" ca="1">ROUND(IF($M106="Y",VLOOKUP($N106,INDIRECT($O$3),S$8,0)*INDIRECT($N$2),VLOOKUP($N106,INDIRECT($O$3),S$8,0)),IF(LEFT($C106,1)="N",3,0))</f>
        <v>95066</v>
      </c>
      <c r="T106" s="411" cm="1">
        <f t="array" aca="1" ref="T106" ca="1">ROUND(IF($M106="Y",VLOOKUP($N106,INDIRECT($O$3),T$8,0)*INDIRECT($N$2),VLOOKUP($N106,INDIRECT($O$3),T$8,0)),IF(LEFT($C106,1)="N",3,0))</f>
        <v>99821</v>
      </c>
      <c r="U106" s="411" cm="1">
        <f t="array" aca="1" ref="U106" ca="1">ROUND(IF($M106="Y",VLOOKUP($N106,INDIRECT($O$3),U$8,0)*INDIRECT($N$2),VLOOKUP($N106,INDIRECT($O$3),U$8,0)),IF(LEFT($C106,1)="N",3,0))</f>
        <v>104810</v>
      </c>
      <c r="W106" s="412" t="str">
        <f t="shared" si="84"/>
        <v>Y</v>
      </c>
      <c r="X106" s="355" t="str">
        <f t="shared" si="85"/>
        <v>06738C</v>
      </c>
      <c r="Y106" s="413">
        <f t="shared" si="86"/>
        <v>118</v>
      </c>
      <c r="Z106" s="355" t="str">
        <f t="shared" si="87"/>
        <v>Manager Hazardous Material Inspections</v>
      </c>
      <c r="AA106" s="414">
        <f t="shared" ca="1" si="88"/>
        <v>41.455999999999996</v>
      </c>
      <c r="AB106" s="414">
        <f t="shared" ca="1" si="89"/>
        <v>43.528999999999996</v>
      </c>
      <c r="AC106" s="414">
        <f t="shared" ca="1" si="90"/>
        <v>45.704999999999998</v>
      </c>
      <c r="AD106" s="414">
        <f t="shared" ca="1" si="91"/>
        <v>47.991</v>
      </c>
      <c r="AE106" s="414">
        <f t="shared" ca="1" si="92"/>
        <v>50.39</v>
      </c>
    </row>
    <row r="107" spans="1:31">
      <c r="A107" s="406" t="s">
        <v>228</v>
      </c>
      <c r="B107" s="407">
        <v>143</v>
      </c>
      <c r="C107" s="406" t="s">
        <v>43</v>
      </c>
      <c r="D107" s="464" t="s">
        <v>229</v>
      </c>
      <c r="E107" s="406">
        <v>310</v>
      </c>
      <c r="F107" s="406">
        <v>6</v>
      </c>
      <c r="G107" s="409">
        <f t="shared" ca="1" si="76"/>
        <v>29.445</v>
      </c>
      <c r="H107" s="409">
        <f t="shared" ca="1" si="77"/>
        <v>30.919</v>
      </c>
      <c r="I107" s="409">
        <f t="shared" ca="1" si="78"/>
        <v>32.463999999999999</v>
      </c>
      <c r="J107" s="409">
        <f t="shared" ca="1" si="79"/>
        <v>34.088000000000001</v>
      </c>
      <c r="K107" s="409">
        <f t="shared" ca="1" si="80"/>
        <v>35.790999999999997</v>
      </c>
      <c r="L107" s="365"/>
      <c r="M107" s="335" t="s">
        <v>588</v>
      </c>
      <c r="N107" s="331" t="str">
        <f t="shared" si="81"/>
        <v>07050C</v>
      </c>
      <c r="O107" s="410">
        <f t="shared" si="82"/>
        <v>143</v>
      </c>
      <c r="P107" s="332" t="str">
        <f t="shared" si="83"/>
        <v>Mayors Office Associate</v>
      </c>
      <c r="Q107" s="411" cm="1">
        <f t="array" aca="1" ref="Q107" ca="1">ROUND(IF($M107="Y",VLOOKUP($N107,INDIRECT($O$3),Q$8,0)*INDIRECT($N$2),VLOOKUP($N107,INDIRECT($O$3),Q$8,0)),IF(LEFT($C107,1)="N",3,0))</f>
        <v>29.445</v>
      </c>
      <c r="R107" s="411" cm="1">
        <f t="array" aca="1" ref="R107" ca="1">ROUND(IF($M107="Y",VLOOKUP($N107,INDIRECT($O$3),R$8,0)*INDIRECT($N$2),VLOOKUP($N107,INDIRECT($O$3),R$8,0)),IF(LEFT($C107,1)="N",3,0))</f>
        <v>30.919</v>
      </c>
      <c r="S107" s="411" cm="1">
        <f t="array" aca="1" ref="S107" ca="1">ROUND(IF($M107="Y",VLOOKUP($N107,INDIRECT($O$3),S$8,0)*INDIRECT($N$2),VLOOKUP($N107,INDIRECT($O$3),S$8,0)),IF(LEFT($C107,1)="N",3,0))</f>
        <v>32.463999999999999</v>
      </c>
      <c r="T107" s="411" cm="1">
        <f t="array" aca="1" ref="T107" ca="1">ROUND(IF($M107="Y",VLOOKUP($N107,INDIRECT($O$3),T$8,0)*INDIRECT($N$2),VLOOKUP($N107,INDIRECT($O$3),T$8,0)),IF(LEFT($C107,1)="N",3,0))</f>
        <v>34.088000000000001</v>
      </c>
      <c r="U107" s="411" cm="1">
        <f t="array" aca="1" ref="U107" ca="1">ROUND(IF($M107="Y",VLOOKUP($N107,INDIRECT($O$3),U$8,0)*INDIRECT($N$2),VLOOKUP($N107,INDIRECT($O$3),U$8,0)),IF(LEFT($C107,1)="N",3,0))</f>
        <v>35.790999999999997</v>
      </c>
      <c r="W107" s="412" t="str">
        <f t="shared" si="84"/>
        <v>Y</v>
      </c>
      <c r="X107" s="355" t="str">
        <f t="shared" si="85"/>
        <v>07050C</v>
      </c>
      <c r="Y107" s="413">
        <f t="shared" si="86"/>
        <v>143</v>
      </c>
      <c r="Z107" s="355" t="str">
        <f t="shared" si="87"/>
        <v>Mayors Office Associate</v>
      </c>
      <c r="AA107" s="414">
        <f t="shared" ca="1" si="88"/>
        <v>29.445</v>
      </c>
      <c r="AB107" s="414">
        <f t="shared" ca="1" si="89"/>
        <v>30.919</v>
      </c>
      <c r="AC107" s="414">
        <f t="shared" ca="1" si="90"/>
        <v>32.463999999999999</v>
      </c>
      <c r="AD107" s="414">
        <f t="shared" ca="1" si="91"/>
        <v>34.088000000000001</v>
      </c>
      <c r="AE107" s="414">
        <f t="shared" ca="1" si="92"/>
        <v>35.790999999999997</v>
      </c>
    </row>
    <row r="108" spans="1:31">
      <c r="A108" s="406" t="s">
        <v>230</v>
      </c>
      <c r="B108" s="407" t="s">
        <v>543</v>
      </c>
      <c r="C108" s="406" t="s">
        <v>43</v>
      </c>
      <c r="D108" s="464" t="s">
        <v>231</v>
      </c>
      <c r="E108" s="406">
        <v>298</v>
      </c>
      <c r="F108" s="406">
        <v>6</v>
      </c>
      <c r="G108" s="409">
        <f t="shared" ref="G108:G141" ca="1" si="108">Q108</f>
        <v>28.324000000000002</v>
      </c>
      <c r="H108" s="409">
        <f t="shared" ref="H108:H141" ca="1" si="109">R108</f>
        <v>29.738</v>
      </c>
      <c r="I108" s="409">
        <f t="shared" ref="I108:I141" ca="1" si="110">S108</f>
        <v>31.225000000000001</v>
      </c>
      <c r="J108" s="409">
        <f t="shared" ref="J108:J141" ca="1" si="111">T108</f>
        <v>32.786999999999999</v>
      </c>
      <c r="K108" s="409">
        <f t="shared" ref="K108:K141" ca="1" si="112">U108</f>
        <v>34.424999999999997</v>
      </c>
      <c r="L108" s="365"/>
      <c r="M108" s="335" t="s">
        <v>588</v>
      </c>
      <c r="N108" s="331" t="str">
        <f t="shared" ref="N108:N141" si="113">A108</f>
        <v>07089C</v>
      </c>
      <c r="O108" s="410" t="str">
        <f t="shared" ref="O108:O141" si="114">B108</f>
        <v>161</v>
      </c>
      <c r="P108" s="332" t="str">
        <f t="shared" ref="P108:P141" si="115">D108</f>
        <v xml:space="preserve">Medical Assistant </v>
      </c>
      <c r="Q108" s="411" cm="1">
        <f t="array" aca="1" ref="Q108" ca="1">ROUND(IF($M108="Y",VLOOKUP($N108,INDIRECT($O$3),Q$8,0)*INDIRECT($N$2),VLOOKUP($N108,INDIRECT($O$3),Q$8,0)),IF(LEFT($C108,1)="N",3,0))</f>
        <v>28.324000000000002</v>
      </c>
      <c r="R108" s="411" cm="1">
        <f t="array" aca="1" ref="R108" ca="1">ROUND(IF($M108="Y",VLOOKUP($N108,INDIRECT($O$3),R$8,0)*INDIRECT($N$2),VLOOKUP($N108,INDIRECT($O$3),R$8,0)),IF(LEFT($C108,1)="N",3,0))</f>
        <v>29.738</v>
      </c>
      <c r="S108" s="411" cm="1">
        <f t="array" aca="1" ref="S108" ca="1">ROUND(IF($M108="Y",VLOOKUP($N108,INDIRECT($O$3),S$8,0)*INDIRECT($N$2),VLOOKUP($N108,INDIRECT($O$3),S$8,0)),IF(LEFT($C108,1)="N",3,0))</f>
        <v>31.225000000000001</v>
      </c>
      <c r="T108" s="411" cm="1">
        <f t="array" aca="1" ref="T108" ca="1">ROUND(IF($M108="Y",VLOOKUP($N108,INDIRECT($O$3),T$8,0)*INDIRECT($N$2),VLOOKUP($N108,INDIRECT($O$3),T$8,0)),IF(LEFT($C108,1)="N",3,0))</f>
        <v>32.786999999999999</v>
      </c>
      <c r="U108" s="411" cm="1">
        <f t="array" aca="1" ref="U108" ca="1">ROUND(IF($M108="Y",VLOOKUP($N108,INDIRECT($O$3),U$8,0)*INDIRECT($N$2),VLOOKUP($N108,INDIRECT($O$3),U$8,0)),IF(LEFT($C108,1)="N",3,0))</f>
        <v>34.424999999999997</v>
      </c>
      <c r="W108" s="412" t="str">
        <f t="shared" si="84"/>
        <v>Y</v>
      </c>
      <c r="X108" s="355" t="str">
        <f t="shared" si="85"/>
        <v>07089C</v>
      </c>
      <c r="Y108" s="413" t="str">
        <f t="shared" si="86"/>
        <v>161</v>
      </c>
      <c r="Z108" s="355" t="str">
        <f t="shared" si="87"/>
        <v xml:space="preserve">Medical Assistant </v>
      </c>
      <c r="AA108" s="414">
        <f t="shared" ca="1" si="88"/>
        <v>28.324000000000002</v>
      </c>
      <c r="AB108" s="414">
        <f t="shared" ca="1" si="89"/>
        <v>29.738</v>
      </c>
      <c r="AC108" s="414">
        <f t="shared" ca="1" si="90"/>
        <v>31.225000000000001</v>
      </c>
      <c r="AD108" s="414">
        <f t="shared" ca="1" si="91"/>
        <v>32.786999999999999</v>
      </c>
      <c r="AE108" s="414">
        <f t="shared" ca="1" si="92"/>
        <v>34.424999999999997</v>
      </c>
    </row>
    <row r="109" spans="1:31">
      <c r="A109" s="406" t="s">
        <v>572</v>
      </c>
      <c r="B109" s="407" t="s">
        <v>292</v>
      </c>
      <c r="C109" s="406" t="s">
        <v>43</v>
      </c>
      <c r="D109" s="464" t="s">
        <v>568</v>
      </c>
      <c r="E109" s="406">
        <v>275</v>
      </c>
      <c r="F109" s="406">
        <v>6</v>
      </c>
      <c r="G109" s="409">
        <f t="shared" ca="1" si="108"/>
        <v>27.216999999999999</v>
      </c>
      <c r="H109" s="409">
        <f t="shared" ca="1" si="109"/>
        <v>28.579000000000001</v>
      </c>
      <c r="I109" s="409">
        <f t="shared" ca="1" si="110"/>
        <v>30.006</v>
      </c>
      <c r="J109" s="409">
        <f t="shared" ca="1" si="111"/>
        <v>31.509</v>
      </c>
      <c r="K109" s="409">
        <f t="shared" ca="1" si="112"/>
        <v>33.082999999999998</v>
      </c>
      <c r="L109" s="365"/>
      <c r="M109" s="335" t="s">
        <v>588</v>
      </c>
      <c r="N109" s="331" t="str">
        <f t="shared" si="113"/>
        <v>53011C</v>
      </c>
      <c r="O109" s="410" t="str">
        <f t="shared" si="114"/>
        <v>054</v>
      </c>
      <c r="P109" s="332" t="str">
        <f t="shared" si="115"/>
        <v>MPD Field Technology Specialist</v>
      </c>
      <c r="Q109" s="411" cm="1">
        <f t="array" aca="1" ref="Q109" ca="1">ROUND(IF($M109="Y",VLOOKUP($N109,INDIRECT($O$3),Q$8,0)*INDIRECT($N$2),VLOOKUP($N109,INDIRECT($O$3),Q$8,0)),IF(LEFT($C109,1)="N",3,0))</f>
        <v>27.216999999999999</v>
      </c>
      <c r="R109" s="411" cm="1">
        <f t="array" aca="1" ref="R109" ca="1">ROUND(IF($M109="Y",VLOOKUP($N109,INDIRECT($O$3),R$8,0)*INDIRECT($N$2),VLOOKUP($N109,INDIRECT($O$3),R$8,0)),IF(LEFT($C109,1)="N",3,0))</f>
        <v>28.579000000000001</v>
      </c>
      <c r="S109" s="411" cm="1">
        <f t="array" aca="1" ref="S109" ca="1">ROUND(IF($M109="Y",VLOOKUP($N109,INDIRECT($O$3),S$8,0)*INDIRECT($N$2),VLOOKUP($N109,INDIRECT($O$3),S$8,0)),IF(LEFT($C109,1)="N",3,0))</f>
        <v>30.006</v>
      </c>
      <c r="T109" s="411" cm="1">
        <f t="array" aca="1" ref="T109" ca="1">ROUND(IF($M109="Y",VLOOKUP($N109,INDIRECT($O$3),T$8,0)*INDIRECT($N$2),VLOOKUP($N109,INDIRECT($O$3),T$8,0)),IF(LEFT($C109,1)="N",3,0))</f>
        <v>31.509</v>
      </c>
      <c r="U109" s="411" cm="1">
        <f t="array" aca="1" ref="U109" ca="1">ROUND(IF($M109="Y",VLOOKUP($N109,INDIRECT($O$3),U$8,0)*INDIRECT($N$2),VLOOKUP($N109,INDIRECT($O$3),U$8,0)),IF(LEFT($C109,1)="N",3,0))</f>
        <v>33.082999999999998</v>
      </c>
      <c r="W109" s="412" t="str">
        <f t="shared" si="84"/>
        <v>Y</v>
      </c>
      <c r="X109" s="355" t="str">
        <f t="shared" si="85"/>
        <v>53011C</v>
      </c>
      <c r="Y109" s="413" t="str">
        <f t="shared" si="86"/>
        <v>054</v>
      </c>
      <c r="Z109" s="355" t="str">
        <f t="shared" si="87"/>
        <v>MPD Field Technology Specialist</v>
      </c>
      <c r="AA109" s="414">
        <f t="shared" ca="1" si="88"/>
        <v>27.216999999999999</v>
      </c>
      <c r="AB109" s="414">
        <f t="shared" ca="1" si="89"/>
        <v>28.579000000000001</v>
      </c>
      <c r="AC109" s="414">
        <f t="shared" ca="1" si="90"/>
        <v>30.006</v>
      </c>
      <c r="AD109" s="414">
        <f t="shared" ca="1" si="91"/>
        <v>31.509</v>
      </c>
      <c r="AE109" s="414">
        <f t="shared" ca="1" si="92"/>
        <v>33.082999999999998</v>
      </c>
    </row>
    <row r="110" spans="1:31">
      <c r="A110" s="406" t="s">
        <v>458</v>
      </c>
      <c r="B110" s="407" t="s">
        <v>66</v>
      </c>
      <c r="C110" s="406" t="s">
        <v>43</v>
      </c>
      <c r="D110" s="464" t="s">
        <v>698</v>
      </c>
      <c r="E110" s="406">
        <v>320</v>
      </c>
      <c r="F110" s="406">
        <v>7</v>
      </c>
      <c r="G110" s="409">
        <f t="shared" ca="1" si="108"/>
        <v>30.58</v>
      </c>
      <c r="H110" s="409">
        <f t="shared" ca="1" si="109"/>
        <v>32.109000000000002</v>
      </c>
      <c r="I110" s="409">
        <f t="shared" ca="1" si="110"/>
        <v>33.715000000000003</v>
      </c>
      <c r="J110" s="409">
        <f t="shared" ca="1" si="111"/>
        <v>35.402000000000001</v>
      </c>
      <c r="K110" s="409">
        <f t="shared" ca="1" si="112"/>
        <v>37.170999999999999</v>
      </c>
      <c r="L110" s="365"/>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30.58</v>
      </c>
      <c r="R110" s="411" cm="1">
        <f t="array" aca="1" ref="R110" ca="1">ROUND(IF($M110="Y",VLOOKUP($N110,INDIRECT($O$3),R$8,0)*INDIRECT($N$2),VLOOKUP($N110,INDIRECT($O$3),R$8,0)),IF(LEFT($C110,1)="N",3,0))</f>
        <v>32.109000000000002</v>
      </c>
      <c r="S110" s="411" cm="1">
        <f t="array" aca="1" ref="S110" ca="1">ROUND(IF($M110="Y",VLOOKUP($N110,INDIRECT($O$3),S$8,0)*INDIRECT($N$2),VLOOKUP($N110,INDIRECT($O$3),S$8,0)),IF(LEFT($C110,1)="N",3,0))</f>
        <v>33.715000000000003</v>
      </c>
      <c r="T110" s="411" cm="1">
        <f t="array" aca="1" ref="T110" ca="1">ROUND(IF($M110="Y",VLOOKUP($N110,INDIRECT($O$3),T$8,0)*INDIRECT($N$2),VLOOKUP($N110,INDIRECT($O$3),T$8,0)),IF(LEFT($C110,1)="N",3,0))</f>
        <v>35.402000000000001</v>
      </c>
      <c r="U110" s="411" cm="1">
        <f t="array" aca="1" ref="U110" ca="1">ROUND(IF($M110="Y",VLOOKUP($N110,INDIRECT($O$3),U$8,0)*INDIRECT($N$2),VLOOKUP($N110,INDIRECT($O$3),U$8,0)),IF(LEFT($C110,1)="N",3,0))</f>
        <v>37.170999999999999</v>
      </c>
      <c r="W110" s="412" t="str">
        <f>M110</f>
        <v>Y</v>
      </c>
      <c r="X110" s="355" t="str">
        <f>N110</f>
        <v>08143C</v>
      </c>
      <c r="Y110" s="413" t="str">
        <f>O110</f>
        <v>064</v>
      </c>
      <c r="Z110" s="355" t="str">
        <f>P110</f>
        <v>MPD Internal Affairs Support Specialist</v>
      </c>
      <c r="AA110" s="414">
        <f t="shared" ref="AA110" ca="1" si="116">IF(LEFT($C110,1)="N",Q110,ROUNDUP(Q110/2080,3))</f>
        <v>30.58</v>
      </c>
      <c r="AB110" s="414">
        <f t="shared" ref="AB110" ca="1" si="117">IF(LEFT($C110,1)="N",R110,ROUNDUP(R110/2080,3))</f>
        <v>32.109000000000002</v>
      </c>
      <c r="AC110" s="414">
        <f t="shared" ref="AC110" ca="1" si="118">IF(LEFT($C110,1)="N",S110,ROUNDUP(S110/2080,3))</f>
        <v>33.715000000000003</v>
      </c>
      <c r="AD110" s="414">
        <f t="shared" ref="AD110" ca="1" si="119">IF(LEFT($C110,1)="N",T110,ROUNDUP(T110/2080,3))</f>
        <v>35.402000000000001</v>
      </c>
      <c r="AE110" s="414">
        <f t="shared" ref="AE110" ca="1" si="120">IF(LEFT($C110,1)="N",U110,ROUNDUP(U110/2080,3))</f>
        <v>37.170999999999999</v>
      </c>
    </row>
    <row r="111" spans="1:31">
      <c r="A111" s="406" t="s">
        <v>523</v>
      </c>
      <c r="B111" s="407" t="s">
        <v>656</v>
      </c>
      <c r="C111" s="406" t="s">
        <v>43</v>
      </c>
      <c r="D111" s="464" t="s">
        <v>524</v>
      </c>
      <c r="E111" s="406">
        <v>293</v>
      </c>
      <c r="F111" s="406">
        <v>6</v>
      </c>
      <c r="G111" s="409">
        <f t="shared" ca="1" si="108"/>
        <v>28.324000000000002</v>
      </c>
      <c r="H111" s="409">
        <f t="shared" ca="1" si="109"/>
        <v>29.738</v>
      </c>
      <c r="I111" s="409">
        <f t="shared" ca="1" si="110"/>
        <v>31.225000000000001</v>
      </c>
      <c r="J111" s="409">
        <f t="shared" ca="1" si="111"/>
        <v>32.787999999999997</v>
      </c>
      <c r="K111" s="409">
        <f t="shared" ca="1" si="112"/>
        <v>34.424999999999997</v>
      </c>
      <c r="L111" s="365"/>
      <c r="M111" s="335" t="s">
        <v>588</v>
      </c>
      <c r="N111" s="331" t="str">
        <f t="shared" si="113"/>
        <v>52988C</v>
      </c>
      <c r="O111" s="410" t="str">
        <f t="shared" si="114"/>
        <v>132</v>
      </c>
      <c r="P111" s="332" t="str">
        <f t="shared" si="115"/>
        <v>MPD Kit Coordinator</v>
      </c>
      <c r="Q111" s="411" cm="1">
        <f t="array" aca="1" ref="Q111" ca="1">ROUND(IF($M111="Y",VLOOKUP($N111,INDIRECT($O$3),Q$8,0)*INDIRECT($N$2),VLOOKUP($N111,INDIRECT($O$3),Q$8,0)),IF(LEFT($C111,1)="N",3,0))</f>
        <v>28.324000000000002</v>
      </c>
      <c r="R111" s="411" cm="1">
        <f t="array" aca="1" ref="R111" ca="1">ROUND(IF($M111="Y",VLOOKUP($N111,INDIRECT($O$3),R$8,0)*INDIRECT($N$2),VLOOKUP($N111,INDIRECT($O$3),R$8,0)),IF(LEFT($C111,1)="N",3,0))</f>
        <v>29.738</v>
      </c>
      <c r="S111" s="411" cm="1">
        <f t="array" aca="1" ref="S111" ca="1">ROUND(IF($M111="Y",VLOOKUP($N111,INDIRECT($O$3),S$8,0)*INDIRECT($N$2),VLOOKUP($N111,INDIRECT($O$3),S$8,0)),IF(LEFT($C111,1)="N",3,0))</f>
        <v>31.225000000000001</v>
      </c>
      <c r="T111" s="411" cm="1">
        <f t="array" aca="1" ref="T111" ca="1">ROUND(IF($M111="Y",VLOOKUP($N111,INDIRECT($O$3),T$8,0)*INDIRECT($N$2),VLOOKUP($N111,INDIRECT($O$3),T$8,0)),IF(LEFT($C111,1)="N",3,0))</f>
        <v>32.787999999999997</v>
      </c>
      <c r="U111" s="411" cm="1">
        <f t="array" aca="1" ref="U111" ca="1">ROUND(IF($M111="Y",VLOOKUP($N111,INDIRECT($O$3),U$8,0)*INDIRECT($N$2),VLOOKUP($N111,INDIRECT($O$3),U$8,0)),IF(LEFT($C111,1)="N",3,0))</f>
        <v>34.424999999999997</v>
      </c>
      <c r="W111" s="412" t="str">
        <f t="shared" si="84"/>
        <v>Y</v>
      </c>
      <c r="X111" s="355" t="str">
        <f t="shared" si="85"/>
        <v>52988C</v>
      </c>
      <c r="Y111" s="413" t="str">
        <f t="shared" si="86"/>
        <v>132</v>
      </c>
      <c r="Z111" s="355" t="str">
        <f t="shared" si="87"/>
        <v>MPD Kit Coordinator</v>
      </c>
      <c r="AA111" s="414">
        <f t="shared" ca="1" si="88"/>
        <v>28.324000000000002</v>
      </c>
      <c r="AB111" s="414">
        <f t="shared" ca="1" si="89"/>
        <v>29.738</v>
      </c>
      <c r="AC111" s="414">
        <f t="shared" ca="1" si="90"/>
        <v>31.225000000000001</v>
      </c>
      <c r="AD111" s="414">
        <f t="shared" ca="1" si="91"/>
        <v>32.787999999999997</v>
      </c>
      <c r="AE111" s="414">
        <f t="shared" ca="1" si="92"/>
        <v>34.424999999999997</v>
      </c>
    </row>
    <row r="112" spans="1:31">
      <c r="A112" s="406" t="s">
        <v>704</v>
      </c>
      <c r="B112" s="407" t="s">
        <v>705</v>
      </c>
      <c r="C112" s="406" t="s">
        <v>43</v>
      </c>
      <c r="D112" s="464" t="s">
        <v>706</v>
      </c>
      <c r="E112" s="406">
        <v>300</v>
      </c>
      <c r="F112" s="406">
        <v>6</v>
      </c>
      <c r="G112" s="409">
        <f t="shared" ca="1" si="108"/>
        <v>28.818999999999999</v>
      </c>
      <c r="H112" s="409">
        <f t="shared" ca="1" si="109"/>
        <v>30.256</v>
      </c>
      <c r="I112" s="409">
        <f t="shared" ca="1" si="110"/>
        <v>31.771999999999998</v>
      </c>
      <c r="J112" s="409">
        <f t="shared" ca="1" si="111"/>
        <v>33.359000000000002</v>
      </c>
      <c r="K112" s="409">
        <f t="shared" ca="1" si="112"/>
        <v>35.027000000000001</v>
      </c>
      <c r="L112" s="365"/>
      <c r="M112" s="335" t="s">
        <v>588</v>
      </c>
      <c r="N112" s="331" t="str">
        <f t="shared" si="113"/>
        <v>59471C</v>
      </c>
      <c r="O112" s="410" t="str">
        <f t="shared" si="114"/>
        <v>210</v>
      </c>
      <c r="P112" s="332" t="str">
        <f t="shared" si="115"/>
        <v>MPD Police Background Specialist</v>
      </c>
      <c r="Q112" s="411" cm="1">
        <f t="array" aca="1" ref="Q112" ca="1">ROUND(IF($M112="Y",VLOOKUP($N112,INDIRECT($O$3),Q$8,0)*INDIRECT($N$2),VLOOKUP($N112,INDIRECT($O$3),Q$8,0)),IF(LEFT($C112,1)="N",3,0))</f>
        <v>28.818999999999999</v>
      </c>
      <c r="R112" s="411" cm="1">
        <f t="array" aca="1" ref="R112" ca="1">ROUND(IF($M112="Y",VLOOKUP($N112,INDIRECT($O$3),R$8,0)*INDIRECT($N$2),VLOOKUP($N112,INDIRECT($O$3),R$8,0)),IF(LEFT($C112,1)="N",3,0))</f>
        <v>30.256</v>
      </c>
      <c r="S112" s="411" cm="1">
        <f t="array" aca="1" ref="S112" ca="1">ROUND(IF($M112="Y",VLOOKUP($N112,INDIRECT($O$3),S$8,0)*INDIRECT($N$2),VLOOKUP($N112,INDIRECT($O$3),S$8,0)),IF(LEFT($C112,1)="N",3,0))</f>
        <v>31.771999999999998</v>
      </c>
      <c r="T112" s="411" cm="1">
        <f t="array" aca="1" ref="T112" ca="1">ROUND(IF($M112="Y",VLOOKUP($N112,INDIRECT($O$3),T$8,0)*INDIRECT($N$2),VLOOKUP($N112,INDIRECT($O$3),T$8,0)),IF(LEFT($C112,1)="N",3,0))</f>
        <v>33.359000000000002</v>
      </c>
      <c r="U112" s="411" cm="1">
        <f t="array" aca="1" ref="U112" ca="1">ROUND(IF($M112="Y",VLOOKUP($N112,INDIRECT($O$3),U$8,0)*INDIRECT($N$2),VLOOKUP($N112,INDIRECT($O$3),U$8,0)),IF(LEFT($C112,1)="N",3,0))</f>
        <v>35.027000000000001</v>
      </c>
      <c r="W112" s="412" t="str">
        <f t="shared" si="84"/>
        <v>Y</v>
      </c>
      <c r="X112" s="355" t="str">
        <f t="shared" si="85"/>
        <v>59471C</v>
      </c>
      <c r="Y112" s="413" t="str">
        <f t="shared" si="86"/>
        <v>210</v>
      </c>
      <c r="Z112" s="355" t="str">
        <f t="shared" si="87"/>
        <v>MPD Police Background Specialist</v>
      </c>
      <c r="AA112" s="414">
        <f t="shared" ref="AA112" ca="1" si="121">IF(LEFT($C112,1)="N",Q112,ROUNDUP(Q112/2080,3))</f>
        <v>28.818999999999999</v>
      </c>
      <c r="AB112" s="414">
        <f t="shared" ref="AB112" ca="1" si="122">IF(LEFT($C112,1)="N",R112,ROUNDUP(R112/2080,3))</f>
        <v>30.256</v>
      </c>
      <c r="AC112" s="414">
        <f t="shared" ref="AC112" ca="1" si="123">IF(LEFT($C112,1)="N",S112,ROUNDUP(S112/2080,3))</f>
        <v>31.771999999999998</v>
      </c>
      <c r="AD112" s="414">
        <f t="shared" ref="AD112" ca="1" si="124">IF(LEFT($C112,1)="N",T112,ROUNDUP(T112/2080,3))</f>
        <v>33.359000000000002</v>
      </c>
      <c r="AE112" s="414">
        <f t="shared" ref="AE112" ca="1" si="125">IF(LEFT($C112,1)="N",U112,ROUNDUP(U112/2080,3))</f>
        <v>35.027000000000001</v>
      </c>
    </row>
    <row r="113" spans="1:31">
      <c r="A113" s="406" t="s">
        <v>550</v>
      </c>
      <c r="B113" s="407" t="s">
        <v>554</v>
      </c>
      <c r="C113" s="406" t="s">
        <v>43</v>
      </c>
      <c r="D113" s="464" t="s">
        <v>549</v>
      </c>
      <c r="E113" s="406">
        <v>328</v>
      </c>
      <c r="F113" s="406">
        <v>7</v>
      </c>
      <c r="G113" s="409">
        <f t="shared" ca="1" si="108"/>
        <v>30.58</v>
      </c>
      <c r="H113" s="409">
        <f t="shared" ca="1" si="109"/>
        <v>32.109000000000002</v>
      </c>
      <c r="I113" s="409">
        <f t="shared" ca="1" si="110"/>
        <v>33.715000000000003</v>
      </c>
      <c r="J113" s="409">
        <f t="shared" ca="1" si="111"/>
        <v>35.402000000000001</v>
      </c>
      <c r="K113" s="409">
        <f t="shared" ca="1" si="112"/>
        <v>37.170999999999999</v>
      </c>
      <c r="L113" s="365"/>
      <c r="M113" s="335" t="s">
        <v>588</v>
      </c>
      <c r="N113" s="331" t="str">
        <f t="shared" si="113"/>
        <v>53000C</v>
      </c>
      <c r="O113" s="410" t="str">
        <f t="shared" si="114"/>
        <v>216</v>
      </c>
      <c r="P113" s="332" t="str">
        <f t="shared" si="115"/>
        <v>MPD TAC/RMS</v>
      </c>
      <c r="Q113" s="411" cm="1">
        <f t="array" aca="1" ref="Q113" ca="1">ROUND(IF($M113="Y",VLOOKUP($N113,INDIRECT($O$3),Q$8,0)*INDIRECT($N$2),VLOOKUP($N113,INDIRECT($O$3),Q$8,0)),IF(LEFT($C113,1)="N",3,0))</f>
        <v>30.58</v>
      </c>
      <c r="R113" s="411" cm="1">
        <f t="array" aca="1" ref="R113" ca="1">ROUND(IF($M113="Y",VLOOKUP($N113,INDIRECT($O$3),R$8,0)*INDIRECT($N$2),VLOOKUP($N113,INDIRECT($O$3),R$8,0)),IF(LEFT($C113,1)="N",3,0))</f>
        <v>32.109000000000002</v>
      </c>
      <c r="S113" s="411" cm="1">
        <f t="array" aca="1" ref="S113" ca="1">ROUND(IF($M113="Y",VLOOKUP($N113,INDIRECT($O$3),S$8,0)*INDIRECT($N$2),VLOOKUP($N113,INDIRECT($O$3),S$8,0)),IF(LEFT($C113,1)="N",3,0))</f>
        <v>33.715000000000003</v>
      </c>
      <c r="T113" s="411" cm="1">
        <f t="array" aca="1" ref="T113" ca="1">ROUND(IF($M113="Y",VLOOKUP($N113,INDIRECT($O$3),T$8,0)*INDIRECT($N$2),VLOOKUP($N113,INDIRECT($O$3),T$8,0)),IF(LEFT($C113,1)="N",3,0))</f>
        <v>35.402000000000001</v>
      </c>
      <c r="U113" s="411" cm="1">
        <f t="array" aca="1" ref="U113" ca="1">ROUND(IF($M113="Y",VLOOKUP($N113,INDIRECT($O$3),U$8,0)*INDIRECT($N$2),VLOOKUP($N113,INDIRECT($O$3),U$8,0)),IF(LEFT($C113,1)="N",3,0))</f>
        <v>37.170999999999999</v>
      </c>
      <c r="W113" s="412" t="str">
        <f t="shared" si="84"/>
        <v>Y</v>
      </c>
      <c r="X113" s="355" t="str">
        <f t="shared" si="85"/>
        <v>53000C</v>
      </c>
      <c r="Y113" s="413" t="str">
        <f t="shared" si="86"/>
        <v>216</v>
      </c>
      <c r="Z113" s="355" t="str">
        <f t="shared" si="87"/>
        <v>MPD TAC/RMS</v>
      </c>
      <c r="AA113" s="414">
        <f t="shared" ca="1" si="88"/>
        <v>30.58</v>
      </c>
      <c r="AB113" s="414">
        <f t="shared" ca="1" si="89"/>
        <v>32.109000000000002</v>
      </c>
      <c r="AC113" s="414">
        <f t="shared" ca="1" si="90"/>
        <v>33.715000000000003</v>
      </c>
      <c r="AD113" s="414">
        <f t="shared" ca="1" si="91"/>
        <v>35.402000000000001</v>
      </c>
      <c r="AE113" s="414">
        <f t="shared" ca="1" si="92"/>
        <v>37.170999999999999</v>
      </c>
    </row>
    <row r="114" spans="1:31">
      <c r="A114" s="406" t="s">
        <v>542</v>
      </c>
      <c r="B114" s="407" t="s">
        <v>543</v>
      </c>
      <c r="C114" s="406" t="s">
        <v>43</v>
      </c>
      <c r="D114" s="464" t="s">
        <v>544</v>
      </c>
      <c r="E114" s="406">
        <v>296</v>
      </c>
      <c r="F114" s="406">
        <v>6</v>
      </c>
      <c r="G114" s="409">
        <f t="shared" ca="1" si="108"/>
        <v>28.324000000000002</v>
      </c>
      <c r="H114" s="409">
        <f t="shared" ca="1" si="109"/>
        <v>29.738</v>
      </c>
      <c r="I114" s="409">
        <f t="shared" ca="1" si="110"/>
        <v>31.225000000000001</v>
      </c>
      <c r="J114" s="409">
        <f t="shared" ca="1" si="111"/>
        <v>32.786999999999999</v>
      </c>
      <c r="K114" s="409">
        <f t="shared" ca="1" si="112"/>
        <v>34.424999999999997</v>
      </c>
      <c r="L114" s="365"/>
      <c r="M114" s="335" t="s">
        <v>588</v>
      </c>
      <c r="N114" s="331" t="str">
        <f t="shared" si="113"/>
        <v>52994C</v>
      </c>
      <c r="O114" s="410" t="str">
        <f t="shared" si="114"/>
        <v>161</v>
      </c>
      <c r="P114" s="332" t="str">
        <f t="shared" si="115"/>
        <v>MPD Warehouse Specialist</v>
      </c>
      <c r="Q114" s="411" cm="1">
        <f t="array" aca="1" ref="Q114" ca="1">ROUND(IF($M114="Y",VLOOKUP($N114,INDIRECT($O$3),Q$8,0)*INDIRECT($N$2),VLOOKUP($N114,INDIRECT($O$3),Q$8,0)),IF(LEFT($C114,1)="N",3,0))</f>
        <v>28.324000000000002</v>
      </c>
      <c r="R114" s="411" cm="1">
        <f t="array" aca="1" ref="R114" ca="1">ROUND(IF($M114="Y",VLOOKUP($N114,INDIRECT($O$3),R$8,0)*INDIRECT($N$2),VLOOKUP($N114,INDIRECT($O$3),R$8,0)),IF(LEFT($C114,1)="N",3,0))</f>
        <v>29.738</v>
      </c>
      <c r="S114" s="411" cm="1">
        <f t="array" aca="1" ref="S114" ca="1">ROUND(IF($M114="Y",VLOOKUP($N114,INDIRECT($O$3),S$8,0)*INDIRECT($N$2),VLOOKUP($N114,INDIRECT($O$3),S$8,0)),IF(LEFT($C114,1)="N",3,0))</f>
        <v>31.225000000000001</v>
      </c>
      <c r="T114" s="411" cm="1">
        <f t="array" aca="1" ref="T114" ca="1">ROUND(IF($M114="Y",VLOOKUP($N114,INDIRECT($O$3),T$8,0)*INDIRECT($N$2),VLOOKUP($N114,INDIRECT($O$3),T$8,0)),IF(LEFT($C114,1)="N",3,0))</f>
        <v>32.786999999999999</v>
      </c>
      <c r="U114" s="411" cm="1">
        <f t="array" aca="1" ref="U114" ca="1">ROUND(IF($M114="Y",VLOOKUP($N114,INDIRECT($O$3),U$8,0)*INDIRECT($N$2),VLOOKUP($N114,INDIRECT($O$3),U$8,0)),IF(LEFT($C114,1)="N",3,0))</f>
        <v>34.424999999999997</v>
      </c>
      <c r="W114" s="412" t="str">
        <f t="shared" si="84"/>
        <v>Y</v>
      </c>
      <c r="X114" s="355" t="str">
        <f t="shared" si="85"/>
        <v>52994C</v>
      </c>
      <c r="Y114" s="413" t="str">
        <f t="shared" si="86"/>
        <v>161</v>
      </c>
      <c r="Z114" s="355" t="str">
        <f t="shared" si="87"/>
        <v>MPD Warehouse Specialist</v>
      </c>
      <c r="AA114" s="414">
        <f t="shared" ca="1" si="88"/>
        <v>28.324000000000002</v>
      </c>
      <c r="AB114" s="414">
        <f t="shared" ca="1" si="89"/>
        <v>29.738</v>
      </c>
      <c r="AC114" s="414">
        <f t="shared" ca="1" si="90"/>
        <v>31.225000000000001</v>
      </c>
      <c r="AD114" s="414">
        <f t="shared" ca="1" si="91"/>
        <v>32.786999999999999</v>
      </c>
      <c r="AE114" s="414">
        <f t="shared" ca="1" si="92"/>
        <v>34.424999999999997</v>
      </c>
    </row>
    <row r="115" spans="1:31">
      <c r="A115" s="406" t="s">
        <v>232</v>
      </c>
      <c r="B115" s="407">
        <v>211</v>
      </c>
      <c r="C115" s="406" t="s">
        <v>43</v>
      </c>
      <c r="D115" s="464" t="s">
        <v>233</v>
      </c>
      <c r="E115" s="406">
        <v>210</v>
      </c>
      <c r="F115" s="406">
        <v>4</v>
      </c>
      <c r="G115" s="409">
        <f t="shared" ca="1" si="108"/>
        <v>22.167999999999999</v>
      </c>
      <c r="H115" s="409">
        <f t="shared" ca="1" si="109"/>
        <v>23.274999999999999</v>
      </c>
      <c r="I115" s="409">
        <f t="shared" ca="1" si="110"/>
        <v>24.439</v>
      </c>
      <c r="J115" s="409">
        <f t="shared" ca="1" si="111"/>
        <v>25.661000000000001</v>
      </c>
      <c r="K115" s="409">
        <f t="shared" ca="1" si="112"/>
        <v>26.943999999999999</v>
      </c>
      <c r="L115" s="365"/>
      <c r="M115" s="335" t="s">
        <v>588</v>
      </c>
      <c r="N115" s="331" t="str">
        <f t="shared" si="113"/>
        <v>07281C</v>
      </c>
      <c r="O115" s="410">
        <f t="shared" si="114"/>
        <v>211</v>
      </c>
      <c r="P115" s="332" t="str">
        <f t="shared" si="115"/>
        <v xml:space="preserve">Office Support Specialist I </v>
      </c>
      <c r="Q115" s="411" cm="1">
        <f t="array" aca="1" ref="Q115" ca="1">ROUND(IF($M115="Y",VLOOKUP($N115,INDIRECT($O$3),Q$8,0)*INDIRECT($N$2),VLOOKUP($N115,INDIRECT($O$3),Q$8,0)),IF(LEFT($C115,1)="N",3,0))</f>
        <v>22.167999999999999</v>
      </c>
      <c r="R115" s="411" cm="1">
        <f t="array" aca="1" ref="R115" ca="1">ROUND(IF($M115="Y",VLOOKUP($N115,INDIRECT($O$3),R$8,0)*INDIRECT($N$2),VLOOKUP($N115,INDIRECT($O$3),R$8,0)),IF(LEFT($C115,1)="N",3,0))</f>
        <v>23.274999999999999</v>
      </c>
      <c r="S115" s="411" cm="1">
        <f t="array" aca="1" ref="S115" ca="1">ROUND(IF($M115="Y",VLOOKUP($N115,INDIRECT($O$3),S$8,0)*INDIRECT($N$2),VLOOKUP($N115,INDIRECT($O$3),S$8,0)),IF(LEFT($C115,1)="N",3,0))</f>
        <v>24.439</v>
      </c>
      <c r="T115" s="411" cm="1">
        <f t="array" aca="1" ref="T115" ca="1">ROUND(IF($M115="Y",VLOOKUP($N115,INDIRECT($O$3),T$8,0)*INDIRECT($N$2),VLOOKUP($N115,INDIRECT($O$3),T$8,0)),IF(LEFT($C115,1)="N",3,0))</f>
        <v>25.661000000000001</v>
      </c>
      <c r="U115" s="411" cm="1">
        <f t="array" aca="1" ref="U115" ca="1">ROUND(IF($M115="Y",VLOOKUP($N115,INDIRECT($O$3),U$8,0)*INDIRECT($N$2),VLOOKUP($N115,INDIRECT($O$3),U$8,0)),IF(LEFT($C115,1)="N",3,0))</f>
        <v>26.943999999999999</v>
      </c>
      <c r="W115" s="412" t="str">
        <f t="shared" si="84"/>
        <v>Y</v>
      </c>
      <c r="X115" s="355" t="str">
        <f t="shared" si="85"/>
        <v>07281C</v>
      </c>
      <c r="Y115" s="413">
        <f t="shared" si="86"/>
        <v>211</v>
      </c>
      <c r="Z115" s="355" t="str">
        <f t="shared" si="87"/>
        <v xml:space="preserve">Office Support Specialist I </v>
      </c>
      <c r="AA115" s="414">
        <f t="shared" ca="1" si="88"/>
        <v>22.167999999999999</v>
      </c>
      <c r="AB115" s="414">
        <f t="shared" ca="1" si="89"/>
        <v>23.274999999999999</v>
      </c>
      <c r="AC115" s="414">
        <f t="shared" ca="1" si="90"/>
        <v>24.439</v>
      </c>
      <c r="AD115" s="414">
        <f t="shared" ca="1" si="91"/>
        <v>25.661000000000001</v>
      </c>
      <c r="AE115" s="414">
        <f t="shared" ca="1" si="92"/>
        <v>26.943999999999999</v>
      </c>
    </row>
    <row r="116" spans="1:31">
      <c r="A116" s="406" t="s">
        <v>238</v>
      </c>
      <c r="B116" s="407">
        <v>211</v>
      </c>
      <c r="C116" s="406" t="s">
        <v>43</v>
      </c>
      <c r="D116" s="464" t="s">
        <v>446</v>
      </c>
      <c r="E116" s="406">
        <v>210</v>
      </c>
      <c r="F116" s="406">
        <v>4</v>
      </c>
      <c r="G116" s="409">
        <f t="shared" ca="1" si="108"/>
        <v>22.167999999999999</v>
      </c>
      <c r="H116" s="409">
        <f t="shared" ca="1" si="109"/>
        <v>23.274999999999999</v>
      </c>
      <c r="I116" s="409">
        <f t="shared" ca="1" si="110"/>
        <v>24.439</v>
      </c>
      <c r="J116" s="409">
        <f t="shared" ca="1" si="111"/>
        <v>25.661000000000001</v>
      </c>
      <c r="K116" s="409">
        <f t="shared" ca="1" si="112"/>
        <v>26.943999999999999</v>
      </c>
      <c r="L116" s="365"/>
      <c r="M116" s="335" t="s">
        <v>588</v>
      </c>
      <c r="N116" s="331" t="str">
        <f t="shared" si="113"/>
        <v>07282C</v>
      </c>
      <c r="O116" s="410">
        <f t="shared" si="114"/>
        <v>211</v>
      </c>
      <c r="P116" s="332" t="str">
        <f t="shared" si="115"/>
        <v>Office Support Specialist I (Conf)</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84"/>
        <v>Y</v>
      </c>
      <c r="X116" s="355" t="str">
        <f t="shared" si="85"/>
        <v>07282C</v>
      </c>
      <c r="Y116" s="413">
        <f t="shared" si="86"/>
        <v>211</v>
      </c>
      <c r="Z116" s="355" t="str">
        <f t="shared" si="87"/>
        <v>Office Support Specialist I (Conf)</v>
      </c>
      <c r="AA116" s="414">
        <f t="shared" ca="1" si="88"/>
        <v>22.167999999999999</v>
      </c>
      <c r="AB116" s="414">
        <f t="shared" ca="1" si="89"/>
        <v>23.274999999999999</v>
      </c>
      <c r="AC116" s="414">
        <f t="shared" ca="1" si="90"/>
        <v>24.439</v>
      </c>
      <c r="AD116" s="414">
        <f t="shared" ca="1" si="91"/>
        <v>25.661000000000001</v>
      </c>
      <c r="AE116" s="414">
        <f t="shared" ca="1" si="92"/>
        <v>26.943999999999999</v>
      </c>
    </row>
    <row r="117" spans="1:31">
      <c r="A117" s="406" t="s">
        <v>234</v>
      </c>
      <c r="B117" s="407" t="s">
        <v>163</v>
      </c>
      <c r="C117" s="406" t="s">
        <v>43</v>
      </c>
      <c r="D117" s="464" t="s">
        <v>235</v>
      </c>
      <c r="E117" s="406">
        <v>253</v>
      </c>
      <c r="F117" s="406">
        <v>5</v>
      </c>
      <c r="G117" s="409">
        <f t="shared" ca="1" si="108"/>
        <v>24.96</v>
      </c>
      <c r="H117" s="409">
        <f t="shared" ca="1" si="109"/>
        <v>26.207000000000001</v>
      </c>
      <c r="I117" s="409">
        <f t="shared" ca="1" si="110"/>
        <v>27.518000000000001</v>
      </c>
      <c r="J117" s="409">
        <f t="shared" ca="1" si="111"/>
        <v>28.895</v>
      </c>
      <c r="K117" s="409">
        <f t="shared" ca="1" si="112"/>
        <v>30.338999999999999</v>
      </c>
      <c r="L117" s="365"/>
      <c r="M117" s="335" t="s">
        <v>588</v>
      </c>
      <c r="N117" s="331" t="str">
        <f t="shared" si="113"/>
        <v>07284C</v>
      </c>
      <c r="O117" s="410" t="str">
        <f t="shared" si="114"/>
        <v>051</v>
      </c>
      <c r="P117" s="332" t="str">
        <f t="shared" si="115"/>
        <v xml:space="preserve">Office Support Specialist II </v>
      </c>
      <c r="Q117" s="411" cm="1">
        <f t="array" aca="1" ref="Q117" ca="1">ROUND(IF($M117="Y",VLOOKUP($N117,INDIRECT($O$3),Q$8,0)*INDIRECT($N$2),VLOOKUP($N117,INDIRECT($O$3),Q$8,0)),IF(LEFT($C117,1)="N",3,0))</f>
        <v>24.96</v>
      </c>
      <c r="R117" s="411" cm="1">
        <f t="array" aca="1" ref="R117" ca="1">ROUND(IF($M117="Y",VLOOKUP($N117,INDIRECT($O$3),R$8,0)*INDIRECT($N$2),VLOOKUP($N117,INDIRECT($O$3),R$8,0)),IF(LEFT($C117,1)="N",3,0))</f>
        <v>26.207000000000001</v>
      </c>
      <c r="S117" s="411" cm="1">
        <f t="array" aca="1" ref="S117" ca="1">ROUND(IF($M117="Y",VLOOKUP($N117,INDIRECT($O$3),S$8,0)*INDIRECT($N$2),VLOOKUP($N117,INDIRECT($O$3),S$8,0)),IF(LEFT($C117,1)="N",3,0))</f>
        <v>27.518000000000001</v>
      </c>
      <c r="T117" s="411" cm="1">
        <f t="array" aca="1" ref="T117" ca="1">ROUND(IF($M117="Y",VLOOKUP($N117,INDIRECT($O$3),T$8,0)*INDIRECT($N$2),VLOOKUP($N117,INDIRECT($O$3),T$8,0)),IF(LEFT($C117,1)="N",3,0))</f>
        <v>28.895</v>
      </c>
      <c r="U117" s="411" cm="1">
        <f t="array" aca="1" ref="U117" ca="1">ROUND(IF($M117="Y",VLOOKUP($N117,INDIRECT($O$3),U$8,0)*INDIRECT($N$2),VLOOKUP($N117,INDIRECT($O$3),U$8,0)),IF(LEFT($C117,1)="N",3,0))</f>
        <v>30.338999999999999</v>
      </c>
      <c r="W117" s="412" t="str">
        <f t="shared" si="84"/>
        <v>Y</v>
      </c>
      <c r="X117" s="355" t="str">
        <f t="shared" si="85"/>
        <v>07284C</v>
      </c>
      <c r="Y117" s="413" t="str">
        <f t="shared" si="86"/>
        <v>051</v>
      </c>
      <c r="Z117" s="355" t="str">
        <f t="shared" si="87"/>
        <v xml:space="preserve">Office Support Specialist II </v>
      </c>
      <c r="AA117" s="414">
        <f t="shared" ca="1" si="88"/>
        <v>24.96</v>
      </c>
      <c r="AB117" s="414">
        <f t="shared" ca="1" si="89"/>
        <v>26.207000000000001</v>
      </c>
      <c r="AC117" s="414">
        <f t="shared" ca="1" si="90"/>
        <v>27.518000000000001</v>
      </c>
      <c r="AD117" s="414">
        <f t="shared" ca="1" si="91"/>
        <v>28.895</v>
      </c>
      <c r="AE117" s="414">
        <f t="shared" ca="1" si="92"/>
        <v>30.338999999999999</v>
      </c>
    </row>
    <row r="118" spans="1:31">
      <c r="A118" s="406" t="s">
        <v>236</v>
      </c>
      <c r="B118" s="407" t="s">
        <v>105</v>
      </c>
      <c r="C118" s="406" t="s">
        <v>43</v>
      </c>
      <c r="D118" s="464" t="s">
        <v>237</v>
      </c>
      <c r="E118" s="406">
        <v>280</v>
      </c>
      <c r="F118" s="406">
        <v>6</v>
      </c>
      <c r="G118" s="409">
        <f t="shared" ca="1" si="108"/>
        <v>27.216999999999999</v>
      </c>
      <c r="H118" s="409">
        <f t="shared" ca="1" si="109"/>
        <v>28.579000000000001</v>
      </c>
      <c r="I118" s="409">
        <f t="shared" ca="1" si="110"/>
        <v>30.006</v>
      </c>
      <c r="J118" s="409">
        <f t="shared" ca="1" si="111"/>
        <v>31.509</v>
      </c>
      <c r="K118" s="409">
        <f t="shared" ca="1" si="112"/>
        <v>33.082999999999998</v>
      </c>
      <c r="L118" s="365"/>
      <c r="M118" s="335" t="s">
        <v>588</v>
      </c>
      <c r="N118" s="331" t="str">
        <f t="shared" si="113"/>
        <v>07285C</v>
      </c>
      <c r="O118" s="410" t="str">
        <f t="shared" si="114"/>
        <v>076</v>
      </c>
      <c r="P118" s="332" t="str">
        <f t="shared" si="115"/>
        <v xml:space="preserve">Office Support Specialist III </v>
      </c>
      <c r="Q118" s="411" cm="1">
        <f t="array" aca="1" ref="Q118" ca="1">ROUND(IF($M118="Y",VLOOKUP($N118,INDIRECT($O$3),Q$8,0)*INDIRECT($N$2),VLOOKUP($N118,INDIRECT($O$3),Q$8,0)),IF(LEFT($C118,1)="N",3,0))</f>
        <v>27.216999999999999</v>
      </c>
      <c r="R118" s="411" cm="1">
        <f t="array" aca="1" ref="R118" ca="1">ROUND(IF($M118="Y",VLOOKUP($N118,INDIRECT($O$3),R$8,0)*INDIRECT($N$2),VLOOKUP($N118,INDIRECT($O$3),R$8,0)),IF(LEFT($C118,1)="N",3,0))</f>
        <v>28.579000000000001</v>
      </c>
      <c r="S118" s="411" cm="1">
        <f t="array" aca="1" ref="S118" ca="1">ROUND(IF($M118="Y",VLOOKUP($N118,INDIRECT($O$3),S$8,0)*INDIRECT($N$2),VLOOKUP($N118,INDIRECT($O$3),S$8,0)),IF(LEFT($C118,1)="N",3,0))</f>
        <v>30.006</v>
      </c>
      <c r="T118" s="411" cm="1">
        <f t="array" aca="1" ref="T118" ca="1">ROUND(IF($M118="Y",VLOOKUP($N118,INDIRECT($O$3),T$8,0)*INDIRECT($N$2),VLOOKUP($N118,INDIRECT($O$3),T$8,0)),IF(LEFT($C118,1)="N",3,0))</f>
        <v>31.509</v>
      </c>
      <c r="U118" s="411" cm="1">
        <f t="array" aca="1" ref="U118" ca="1">ROUND(IF($M118="Y",VLOOKUP($N118,INDIRECT($O$3),U$8,0)*INDIRECT($N$2),VLOOKUP($N118,INDIRECT($O$3),U$8,0)),IF(LEFT($C118,1)="N",3,0))</f>
        <v>33.082999999999998</v>
      </c>
      <c r="W118" s="412" t="str">
        <f t="shared" ref="W118:W152" si="126">M118</f>
        <v>Y</v>
      </c>
      <c r="X118" s="355" t="str">
        <f t="shared" ref="X118:X152" si="127">N118</f>
        <v>07285C</v>
      </c>
      <c r="Y118" s="413" t="str">
        <f t="shared" ref="Y118:Y152" si="128">O118</f>
        <v>076</v>
      </c>
      <c r="Z118" s="355" t="str">
        <f t="shared" ref="Z118:Z152" si="129">P118</f>
        <v xml:space="preserve">Office Support Specialist III </v>
      </c>
      <c r="AA118" s="414">
        <f t="shared" ref="AA118:AA152" ca="1" si="130">IF(LEFT($C118,1)="N",Q118,ROUNDUP(Q118/2080,3))</f>
        <v>27.216999999999999</v>
      </c>
      <c r="AB118" s="414">
        <f t="shared" ref="AB118:AB152" ca="1" si="131">IF(LEFT($C118,1)="N",R118,ROUNDUP(R118/2080,3))</f>
        <v>28.579000000000001</v>
      </c>
      <c r="AC118" s="414">
        <f t="shared" ref="AC118:AC152" ca="1" si="132">IF(LEFT($C118,1)="N",S118,ROUNDUP(S118/2080,3))</f>
        <v>30.006</v>
      </c>
      <c r="AD118" s="414">
        <f t="shared" ref="AD118:AD152" ca="1" si="133">IF(LEFT($C118,1)="N",T118,ROUNDUP(T118/2080,3))</f>
        <v>31.509</v>
      </c>
      <c r="AE118" s="414">
        <f t="shared" ref="AE118:AE152" ca="1" si="134">IF(LEFT($C118,1)="N",U118,ROUNDUP(U118/2080,3))</f>
        <v>33.082999999999998</v>
      </c>
    </row>
    <row r="119" spans="1:31">
      <c r="A119" s="406" t="s">
        <v>240</v>
      </c>
      <c r="B119" s="407" t="s">
        <v>105</v>
      </c>
      <c r="C119" s="406" t="s">
        <v>43</v>
      </c>
      <c r="D119" s="464" t="s">
        <v>447</v>
      </c>
      <c r="E119" s="406">
        <v>280</v>
      </c>
      <c r="F119" s="406">
        <v>6</v>
      </c>
      <c r="G119" s="409">
        <f t="shared" ca="1" si="108"/>
        <v>27.216999999999999</v>
      </c>
      <c r="H119" s="409">
        <f t="shared" ca="1" si="109"/>
        <v>28.579000000000001</v>
      </c>
      <c r="I119" s="409">
        <f t="shared" ca="1" si="110"/>
        <v>30.006</v>
      </c>
      <c r="J119" s="409">
        <f t="shared" ca="1" si="111"/>
        <v>31.509</v>
      </c>
      <c r="K119" s="409">
        <f t="shared" ca="1" si="112"/>
        <v>33.082999999999998</v>
      </c>
      <c r="L119" s="365"/>
      <c r="M119" s="335" t="s">
        <v>588</v>
      </c>
      <c r="N119" s="331" t="str">
        <f t="shared" si="113"/>
        <v>07286C</v>
      </c>
      <c r="O119" s="410" t="str">
        <f t="shared" si="114"/>
        <v>076</v>
      </c>
      <c r="P119" s="332" t="str">
        <f t="shared" si="115"/>
        <v>Office Support Specialist III (Conf)</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si="126"/>
        <v>Y</v>
      </c>
      <c r="X119" s="355" t="str">
        <f t="shared" si="127"/>
        <v>07286C</v>
      </c>
      <c r="Y119" s="413" t="str">
        <f t="shared" si="128"/>
        <v>076</v>
      </c>
      <c r="Z119" s="355" t="str">
        <f t="shared" si="129"/>
        <v>Office Support Specialist III (Conf)</v>
      </c>
      <c r="AA119" s="414">
        <f t="shared" ca="1" si="130"/>
        <v>27.216999999999999</v>
      </c>
      <c r="AB119" s="414">
        <f t="shared" ca="1" si="131"/>
        <v>28.579000000000001</v>
      </c>
      <c r="AC119" s="414">
        <f t="shared" ca="1" si="132"/>
        <v>30.006</v>
      </c>
      <c r="AD119" s="414">
        <f t="shared" ca="1" si="133"/>
        <v>31.509</v>
      </c>
      <c r="AE119" s="414">
        <f t="shared" ca="1" si="134"/>
        <v>33.082999999999998</v>
      </c>
    </row>
    <row r="120" spans="1:31">
      <c r="A120" s="406" t="s">
        <v>469</v>
      </c>
      <c r="B120" s="407" t="s">
        <v>113</v>
      </c>
      <c r="C120" s="406" t="s">
        <v>43</v>
      </c>
      <c r="D120" s="464" t="s">
        <v>673</v>
      </c>
      <c r="E120" s="406">
        <v>308</v>
      </c>
      <c r="F120" s="406">
        <v>6</v>
      </c>
      <c r="G120" s="409">
        <f t="shared" ca="1" si="108"/>
        <v>29.445</v>
      </c>
      <c r="H120" s="409">
        <f t="shared" ca="1" si="109"/>
        <v>30.919</v>
      </c>
      <c r="I120" s="409">
        <f t="shared" ca="1" si="110"/>
        <v>32.463999999999999</v>
      </c>
      <c r="J120" s="409">
        <f t="shared" ca="1" si="111"/>
        <v>34.088000000000001</v>
      </c>
      <c r="K120" s="409">
        <f t="shared" ca="1" si="112"/>
        <v>35.790999999999997</v>
      </c>
      <c r="L120" s="424"/>
      <c r="M120" s="335" t="s">
        <v>588</v>
      </c>
      <c r="N120" s="331" t="str">
        <f t="shared" si="113"/>
        <v>06013C</v>
      </c>
      <c r="O120" s="410" t="str">
        <f t="shared" si="114"/>
        <v>140</v>
      </c>
      <c r="P120" s="332" t="str">
        <f t="shared" si="115"/>
        <v>Outreach &amp; Relocation Coordinator</v>
      </c>
      <c r="Q120" s="411" cm="1">
        <f t="array" aca="1" ref="Q120" ca="1">ROUND(IF($M120="Y",VLOOKUP($N120,INDIRECT($O$3),Q$8,0)*INDIRECT($N$2),VLOOKUP($N120,INDIRECT($O$3),Q$8,0)),IF(LEFT($C120,1)="N",3,0))</f>
        <v>29.445</v>
      </c>
      <c r="R120" s="411" cm="1">
        <f t="array" aca="1" ref="R120" ca="1">ROUND(IF($M120="Y",VLOOKUP($N120,INDIRECT($O$3),R$8,0)*INDIRECT($N$2),VLOOKUP($N120,INDIRECT($O$3),R$8,0)),IF(LEFT($C120,1)="N",3,0))</f>
        <v>30.919</v>
      </c>
      <c r="S120" s="411" cm="1">
        <f t="array" aca="1" ref="S120" ca="1">ROUND(IF($M120="Y",VLOOKUP($N120,INDIRECT($O$3),S$8,0)*INDIRECT($N$2),VLOOKUP($N120,INDIRECT($O$3),S$8,0)),IF(LEFT($C120,1)="N",3,0))</f>
        <v>32.463999999999999</v>
      </c>
      <c r="T120" s="411" cm="1">
        <f t="array" aca="1" ref="T120" ca="1">ROUND(IF($M120="Y",VLOOKUP($N120,INDIRECT($O$3),T$8,0)*INDIRECT($N$2),VLOOKUP($N120,INDIRECT($O$3),T$8,0)),IF(LEFT($C120,1)="N",3,0))</f>
        <v>34.088000000000001</v>
      </c>
      <c r="U120" s="411" cm="1">
        <f t="array" aca="1" ref="U120" ca="1">ROUND(IF($M120="Y",VLOOKUP($N120,INDIRECT($O$3),U$8,0)*INDIRECT($N$2),VLOOKUP($N120,INDIRECT($O$3),U$8,0)),IF(LEFT($C120,1)="N",3,0))</f>
        <v>35.790999999999997</v>
      </c>
      <c r="W120" s="412" t="str">
        <f t="shared" si="126"/>
        <v>Y</v>
      </c>
      <c r="X120" s="355" t="str">
        <f t="shared" si="127"/>
        <v>06013C</v>
      </c>
      <c r="Y120" s="413" t="str">
        <f t="shared" si="128"/>
        <v>140</v>
      </c>
      <c r="Z120" s="355" t="str">
        <f t="shared" si="129"/>
        <v>Outreach &amp; Relocation Coordinator</v>
      </c>
      <c r="AA120" s="414">
        <f t="shared" ca="1" si="130"/>
        <v>29.445</v>
      </c>
      <c r="AB120" s="414">
        <f t="shared" ca="1" si="131"/>
        <v>30.919</v>
      </c>
      <c r="AC120" s="414">
        <f t="shared" ca="1" si="132"/>
        <v>32.463999999999999</v>
      </c>
      <c r="AD120" s="414">
        <f t="shared" ca="1" si="133"/>
        <v>34.088000000000001</v>
      </c>
      <c r="AE120" s="414">
        <f t="shared" ca="1" si="134"/>
        <v>35.790999999999997</v>
      </c>
    </row>
    <row r="121" spans="1:31">
      <c r="A121" s="406" t="s">
        <v>242</v>
      </c>
      <c r="B121" s="407">
        <v>161</v>
      </c>
      <c r="C121" s="406" t="s">
        <v>43</v>
      </c>
      <c r="D121" s="464" t="s">
        <v>243</v>
      </c>
      <c r="E121" s="406">
        <v>287</v>
      </c>
      <c r="F121" s="406">
        <v>6</v>
      </c>
      <c r="G121" s="409">
        <f t="shared" ca="1" si="108"/>
        <v>28.324000000000002</v>
      </c>
      <c r="H121" s="409">
        <f t="shared" ca="1" si="109"/>
        <v>29.738</v>
      </c>
      <c r="I121" s="409">
        <f t="shared" ca="1" si="110"/>
        <v>31.225000000000001</v>
      </c>
      <c r="J121" s="409">
        <f t="shared" ca="1" si="111"/>
        <v>32.786999999999999</v>
      </c>
      <c r="K121" s="409">
        <f t="shared" ca="1" si="112"/>
        <v>34.424999999999997</v>
      </c>
      <c r="L121" s="365"/>
      <c r="M121" s="335" t="s">
        <v>588</v>
      </c>
      <c r="N121" s="331" t="str">
        <f t="shared" si="113"/>
        <v>07644C</v>
      </c>
      <c r="O121" s="410">
        <f t="shared" si="114"/>
        <v>161</v>
      </c>
      <c r="P121" s="332" t="str">
        <f t="shared" si="115"/>
        <v>Payroll Technician</v>
      </c>
      <c r="Q121" s="411" cm="1">
        <f t="array" aca="1" ref="Q121" ca="1">ROUND(IF($M121="Y",VLOOKUP($N121,INDIRECT($O$3),Q$8,0)*INDIRECT($N$2),VLOOKUP($N121,INDIRECT($O$3),Q$8,0)),IF(LEFT($C121,1)="N",3,0))</f>
        <v>28.324000000000002</v>
      </c>
      <c r="R121" s="411" cm="1">
        <f t="array" aca="1" ref="R121" ca="1">ROUND(IF($M121="Y",VLOOKUP($N121,INDIRECT($O$3),R$8,0)*INDIRECT($N$2),VLOOKUP($N121,INDIRECT($O$3),R$8,0)),IF(LEFT($C121,1)="N",3,0))</f>
        <v>29.738</v>
      </c>
      <c r="S121" s="411" cm="1">
        <f t="array" aca="1" ref="S121" ca="1">ROUND(IF($M121="Y",VLOOKUP($N121,INDIRECT($O$3),S$8,0)*INDIRECT($N$2),VLOOKUP($N121,INDIRECT($O$3),S$8,0)),IF(LEFT($C121,1)="N",3,0))</f>
        <v>31.225000000000001</v>
      </c>
      <c r="T121" s="411" cm="1">
        <f t="array" aca="1" ref="T121" ca="1">ROUND(IF($M121="Y",VLOOKUP($N121,INDIRECT($O$3),T$8,0)*INDIRECT($N$2),VLOOKUP($N121,INDIRECT($O$3),T$8,0)),IF(LEFT($C121,1)="N",3,0))</f>
        <v>32.786999999999999</v>
      </c>
      <c r="U121" s="411" cm="1">
        <f t="array" aca="1" ref="U121" ca="1">ROUND(IF($M121="Y",VLOOKUP($N121,INDIRECT($O$3),U$8,0)*INDIRECT($N$2),VLOOKUP($N121,INDIRECT($O$3),U$8,0)),IF(LEFT($C121,1)="N",3,0))</f>
        <v>34.424999999999997</v>
      </c>
      <c r="W121" s="412" t="str">
        <f t="shared" si="126"/>
        <v>Y</v>
      </c>
      <c r="X121" s="355" t="str">
        <f t="shared" si="127"/>
        <v>07644C</v>
      </c>
      <c r="Y121" s="413">
        <f t="shared" si="128"/>
        <v>161</v>
      </c>
      <c r="Z121" s="355" t="str">
        <f t="shared" si="129"/>
        <v>Payroll Technician</v>
      </c>
      <c r="AA121" s="414">
        <f t="shared" ca="1" si="130"/>
        <v>28.324000000000002</v>
      </c>
      <c r="AB121" s="414">
        <f t="shared" ca="1" si="131"/>
        <v>29.738</v>
      </c>
      <c r="AC121" s="414">
        <f t="shared" ca="1" si="132"/>
        <v>31.225000000000001</v>
      </c>
      <c r="AD121" s="414">
        <f t="shared" ca="1" si="133"/>
        <v>32.786999999999999</v>
      </c>
      <c r="AE121" s="414">
        <f t="shared" ca="1" si="134"/>
        <v>34.424999999999997</v>
      </c>
    </row>
    <row r="122" spans="1:31">
      <c r="A122" s="406" t="s">
        <v>244</v>
      </c>
      <c r="B122" s="407" t="s">
        <v>245</v>
      </c>
      <c r="C122" s="406" t="s">
        <v>43</v>
      </c>
      <c r="D122" s="464" t="s">
        <v>246</v>
      </c>
      <c r="E122" s="406">
        <v>413</v>
      </c>
      <c r="F122" s="406">
        <v>9</v>
      </c>
      <c r="G122" s="409">
        <f t="shared" ca="1" si="108"/>
        <v>37.313000000000002</v>
      </c>
      <c r="H122" s="409">
        <f t="shared" ca="1" si="109"/>
        <v>39.177999999999997</v>
      </c>
      <c r="I122" s="409">
        <f t="shared" ca="1" si="110"/>
        <v>41.137999999999998</v>
      </c>
      <c r="J122" s="409">
        <f t="shared" ca="1" si="111"/>
        <v>43.195999999999998</v>
      </c>
      <c r="K122" s="409">
        <f t="shared" ca="1" si="112"/>
        <v>45.353999999999999</v>
      </c>
      <c r="L122" s="365"/>
      <c r="M122" s="335" t="s">
        <v>588</v>
      </c>
      <c r="N122" s="331" t="str">
        <f t="shared" si="113"/>
        <v>07825C</v>
      </c>
      <c r="O122" s="410" t="str">
        <f t="shared" si="114"/>
        <v>103</v>
      </c>
      <c r="P122" s="332" t="str">
        <f t="shared" si="115"/>
        <v xml:space="preserve">Plan Examiner I  </v>
      </c>
      <c r="Q122" s="411" cm="1">
        <f t="array" aca="1" ref="Q122" ca="1">ROUND(IF($M122="Y",VLOOKUP($N122,INDIRECT($O$3),Q$8,0)*INDIRECT($N$2),VLOOKUP($N122,INDIRECT($O$3),Q$8,0)),IF(LEFT($C122,1)="N",3,0))</f>
        <v>37.313000000000002</v>
      </c>
      <c r="R122" s="411" cm="1">
        <f t="array" aca="1" ref="R122" ca="1">ROUND(IF($M122="Y",VLOOKUP($N122,INDIRECT($O$3),R$8,0)*INDIRECT($N$2),VLOOKUP($N122,INDIRECT($O$3),R$8,0)),IF(LEFT($C122,1)="N",3,0))</f>
        <v>39.177999999999997</v>
      </c>
      <c r="S122" s="411" cm="1">
        <f t="array" aca="1" ref="S122" ca="1">ROUND(IF($M122="Y",VLOOKUP($N122,INDIRECT($O$3),S$8,0)*INDIRECT($N$2),VLOOKUP($N122,INDIRECT($O$3),S$8,0)),IF(LEFT($C122,1)="N",3,0))</f>
        <v>41.137999999999998</v>
      </c>
      <c r="T122" s="411" cm="1">
        <f t="array" aca="1" ref="T122" ca="1">ROUND(IF($M122="Y",VLOOKUP($N122,INDIRECT($O$3),T$8,0)*INDIRECT($N$2),VLOOKUP($N122,INDIRECT($O$3),T$8,0)),IF(LEFT($C122,1)="N",3,0))</f>
        <v>43.195999999999998</v>
      </c>
      <c r="U122" s="411" cm="1">
        <f t="array" aca="1" ref="U122" ca="1">ROUND(IF($M122="Y",VLOOKUP($N122,INDIRECT($O$3),U$8,0)*INDIRECT($N$2),VLOOKUP($N122,INDIRECT($O$3),U$8,0)),IF(LEFT($C122,1)="N",3,0))</f>
        <v>45.353999999999999</v>
      </c>
      <c r="W122" s="412" t="str">
        <f t="shared" si="126"/>
        <v>Y</v>
      </c>
      <c r="X122" s="355" t="str">
        <f t="shared" si="127"/>
        <v>07825C</v>
      </c>
      <c r="Y122" s="413" t="str">
        <f t="shared" si="128"/>
        <v>103</v>
      </c>
      <c r="Z122" s="355" t="str">
        <f t="shared" si="129"/>
        <v xml:space="preserve">Plan Examiner I  </v>
      </c>
      <c r="AA122" s="414">
        <f t="shared" ca="1" si="130"/>
        <v>37.313000000000002</v>
      </c>
      <c r="AB122" s="414">
        <f t="shared" ca="1" si="131"/>
        <v>39.177999999999997</v>
      </c>
      <c r="AC122" s="414">
        <f t="shared" ca="1" si="132"/>
        <v>41.137999999999998</v>
      </c>
      <c r="AD122" s="414">
        <f t="shared" ca="1" si="133"/>
        <v>43.195999999999998</v>
      </c>
      <c r="AE122" s="414">
        <f t="shared" ca="1" si="134"/>
        <v>45.353999999999999</v>
      </c>
    </row>
    <row r="123" spans="1:31">
      <c r="A123" s="406" t="s">
        <v>249</v>
      </c>
      <c r="B123" s="407" t="s">
        <v>250</v>
      </c>
      <c r="C123" s="406" t="s">
        <v>43</v>
      </c>
      <c r="D123" s="464" t="s">
        <v>251</v>
      </c>
      <c r="E123" s="406">
        <v>240</v>
      </c>
      <c r="F123" s="406">
        <v>5</v>
      </c>
      <c r="G123" s="409">
        <f t="shared" ca="1" si="108"/>
        <v>24.050999999999998</v>
      </c>
      <c r="H123" s="409">
        <f t="shared" si="109"/>
        <v>0</v>
      </c>
      <c r="I123" s="409">
        <f t="shared" si="110"/>
        <v>0</v>
      </c>
      <c r="J123" s="409">
        <f t="shared" si="111"/>
        <v>0</v>
      </c>
      <c r="K123" s="409">
        <f t="shared" si="112"/>
        <v>0</v>
      </c>
      <c r="L123" s="365"/>
      <c r="M123" s="335" t="s">
        <v>588</v>
      </c>
      <c r="N123" s="331" t="str">
        <f t="shared" si="113"/>
        <v>08080C</v>
      </c>
      <c r="O123" s="410" t="str">
        <f t="shared" si="114"/>
        <v>121</v>
      </c>
      <c r="P123" s="332" t="str">
        <f t="shared" si="115"/>
        <v xml:space="preserve">Police Cadet </v>
      </c>
      <c r="Q123" s="411" cm="1">
        <f t="array" aca="1" ref="Q123" ca="1">ROUND(IF($M123="Y",VLOOKUP($N123,INDIRECT($O$3),Q$8,0)*INDIRECT($N$2),VLOOKUP($N123,INDIRECT($O$3),Q$8,0)),IF(LEFT($C123,1)="N",3,0))</f>
        <v>24.050999999999998</v>
      </c>
      <c r="R123" s="411"/>
      <c r="S123" s="411"/>
      <c r="T123" s="411"/>
      <c r="U123" s="411"/>
      <c r="W123" s="412" t="str">
        <f t="shared" si="126"/>
        <v>Y</v>
      </c>
      <c r="X123" s="355" t="str">
        <f t="shared" si="127"/>
        <v>08080C</v>
      </c>
      <c r="Y123" s="413" t="str">
        <f t="shared" si="128"/>
        <v>121</v>
      </c>
      <c r="Z123" s="355" t="str">
        <f t="shared" si="129"/>
        <v xml:space="preserve">Police Cadet </v>
      </c>
      <c r="AA123" s="414">
        <f t="shared" ca="1" si="130"/>
        <v>24.050999999999998</v>
      </c>
      <c r="AB123" s="414">
        <f t="shared" si="131"/>
        <v>0</v>
      </c>
      <c r="AC123" s="414">
        <f t="shared" si="132"/>
        <v>0</v>
      </c>
      <c r="AD123" s="414">
        <f t="shared" si="133"/>
        <v>0</v>
      </c>
      <c r="AE123" s="414">
        <f t="shared" si="134"/>
        <v>0</v>
      </c>
    </row>
    <row r="124" spans="1:31">
      <c r="A124" s="406" t="s">
        <v>708</v>
      </c>
      <c r="B124" s="407" t="s">
        <v>105</v>
      </c>
      <c r="C124" s="406" t="s">
        <v>43</v>
      </c>
      <c r="D124" s="464" t="s">
        <v>709</v>
      </c>
      <c r="E124" s="406">
        <v>283</v>
      </c>
      <c r="F124" s="406">
        <v>6</v>
      </c>
      <c r="G124" s="409">
        <f t="shared" ca="1" si="108"/>
        <v>27.216999999999999</v>
      </c>
      <c r="H124" s="409">
        <f t="shared" ca="1" si="109"/>
        <v>28.579000000000001</v>
      </c>
      <c r="I124" s="409">
        <f t="shared" ca="1" si="110"/>
        <v>30.006</v>
      </c>
      <c r="J124" s="409">
        <f t="shared" ca="1" si="111"/>
        <v>31.509</v>
      </c>
      <c r="K124" s="409">
        <f t="shared" ca="1" si="112"/>
        <v>33.082999999999998</v>
      </c>
      <c r="L124" s="365"/>
      <c r="M124" s="335" t="s">
        <v>588</v>
      </c>
      <c r="N124" s="331" t="str">
        <f t="shared" si="113"/>
        <v>59474C</v>
      </c>
      <c r="O124" s="410" t="str">
        <f t="shared" si="114"/>
        <v>076</v>
      </c>
      <c r="P124" s="332" t="str">
        <f t="shared" si="115"/>
        <v>Police Records Technician</v>
      </c>
      <c r="Q124" s="411" cm="1">
        <f t="array" aca="1" ref="Q124" ca="1">ROUND(IF($M124="Y",VLOOKUP($N124,INDIRECT($O$3),Q$8,0)*INDIRECT($N$2),VLOOKUP($N124,INDIRECT($O$3),Q$8,0)),IF(LEFT($C124,1)="N",3,0))</f>
        <v>27.216999999999999</v>
      </c>
      <c r="R124" s="411" cm="1">
        <f t="array" aca="1" ref="R124" ca="1">ROUND(IF($M124="Y",VLOOKUP($N124,INDIRECT($O$3),R$8,0)*INDIRECT($N$2),VLOOKUP($N124,INDIRECT($O$3),R$8,0)),IF(LEFT($C124,1)="N",3,0))</f>
        <v>28.579000000000001</v>
      </c>
      <c r="S124" s="411" cm="1">
        <f t="array" aca="1" ref="S124" ca="1">ROUND(IF($M124="Y",VLOOKUP($N124,INDIRECT($O$3),S$8,0)*INDIRECT($N$2),VLOOKUP($N124,INDIRECT($O$3),S$8,0)),IF(LEFT($C124,1)="N",3,0))</f>
        <v>30.006</v>
      </c>
      <c r="T124" s="411" cm="1">
        <f t="array" aca="1" ref="T124" ca="1">ROUND(IF($M124="Y",VLOOKUP($N124,INDIRECT($O$3),T$8,0)*INDIRECT($N$2),VLOOKUP($N124,INDIRECT($O$3),T$8,0)),IF(LEFT($C124,1)="N",3,0))</f>
        <v>31.509</v>
      </c>
      <c r="U124" s="411" cm="1">
        <f t="array" aca="1" ref="U124" ca="1">ROUND(IF($M124="Y",VLOOKUP($N124,INDIRECT($O$3),U$8,0)*INDIRECT($N$2),VLOOKUP($N124,INDIRECT($O$3),U$8,0)),IF(LEFT($C124,1)="N",3,0))</f>
        <v>33.082999999999998</v>
      </c>
      <c r="W124" s="412" t="str">
        <f t="shared" si="126"/>
        <v>Y</v>
      </c>
      <c r="X124" s="355" t="str">
        <f t="shared" si="127"/>
        <v>59474C</v>
      </c>
      <c r="Y124" s="413" t="str">
        <f t="shared" si="128"/>
        <v>076</v>
      </c>
      <c r="Z124" s="355" t="str">
        <f t="shared" si="129"/>
        <v>Police Records Technician</v>
      </c>
      <c r="AA124" s="414">
        <f t="shared" ref="AA124" ca="1" si="135">IF(LEFT($C124,1)="N",Q124,ROUNDUP(Q124/2080,3))</f>
        <v>27.216999999999999</v>
      </c>
      <c r="AB124" s="414">
        <f t="shared" ref="AB124" ca="1" si="136">IF(LEFT($C124,1)="N",R124,ROUNDUP(R124/2080,3))</f>
        <v>28.579000000000001</v>
      </c>
      <c r="AC124" s="414">
        <f t="shared" ref="AC124" ca="1" si="137">IF(LEFT($C124,1)="N",S124,ROUNDUP(S124/2080,3))</f>
        <v>30.006</v>
      </c>
      <c r="AD124" s="414">
        <f t="shared" ref="AD124" ca="1" si="138">IF(LEFT($C124,1)="N",T124,ROUNDUP(T124/2080,3))</f>
        <v>31.509</v>
      </c>
      <c r="AE124" s="414">
        <f t="shared" ref="AE124" ca="1" si="139">IF(LEFT($C124,1)="N",U124,ROUNDUP(U124/2080,3))</f>
        <v>33.082999999999998</v>
      </c>
    </row>
    <row r="125" spans="1:31">
      <c r="A125" s="406" t="s">
        <v>561</v>
      </c>
      <c r="B125" s="407" t="s">
        <v>562</v>
      </c>
      <c r="C125" s="406" t="s">
        <v>43</v>
      </c>
      <c r="D125" s="464" t="s">
        <v>560</v>
      </c>
      <c r="E125" s="406">
        <v>350</v>
      </c>
      <c r="F125" s="406">
        <v>7</v>
      </c>
      <c r="G125" s="409">
        <f t="shared" ca="1" si="108"/>
        <v>32.829000000000001</v>
      </c>
      <c r="H125" s="409">
        <f t="shared" ca="1" si="109"/>
        <v>34.468000000000004</v>
      </c>
      <c r="I125" s="409">
        <f t="shared" ca="1" si="110"/>
        <v>36.191000000000003</v>
      </c>
      <c r="J125" s="409">
        <f t="shared" ca="1" si="111"/>
        <v>38.002000000000002</v>
      </c>
      <c r="K125" s="409">
        <f t="shared" ca="1" si="112"/>
        <v>39.902000000000001</v>
      </c>
      <c r="L125" s="365"/>
      <c r="M125" s="335" t="s">
        <v>588</v>
      </c>
      <c r="N125" s="331" t="str">
        <f t="shared" si="113"/>
        <v>53007C</v>
      </c>
      <c r="O125" s="410" t="str">
        <f t="shared" si="114"/>
        <v>125</v>
      </c>
      <c r="P125" s="332" t="str">
        <f t="shared" si="115"/>
        <v>Police Support Specialist</v>
      </c>
      <c r="Q125" s="411" cm="1">
        <f t="array" aca="1" ref="Q125" ca="1">ROUND(IF($M125="Y",VLOOKUP($N125,INDIRECT($O$3),Q$8,0)*INDIRECT($N$2),VLOOKUP($N125,INDIRECT($O$3),Q$8,0)),IF(LEFT($C125,1)="N",3,0))</f>
        <v>32.829000000000001</v>
      </c>
      <c r="R125" s="411" cm="1">
        <f t="array" aca="1" ref="R125" ca="1">ROUND(IF($M125="Y",VLOOKUP($N125,INDIRECT($O$3),R$8,0)*INDIRECT($N$2),VLOOKUP($N125,INDIRECT($O$3),R$8,0)),IF(LEFT($C125,1)="N",3,0))</f>
        <v>34.468000000000004</v>
      </c>
      <c r="S125" s="411" cm="1">
        <f t="array" aca="1" ref="S125" ca="1">ROUND(IF($M125="Y",VLOOKUP($N125,INDIRECT($O$3),S$8,0)*INDIRECT($N$2),VLOOKUP($N125,INDIRECT($O$3),S$8,0)),IF(LEFT($C125,1)="N",3,0))</f>
        <v>36.191000000000003</v>
      </c>
      <c r="T125" s="411" cm="1">
        <f t="array" aca="1" ref="T125" ca="1">ROUND(IF($M125="Y",VLOOKUP($N125,INDIRECT($O$3),T$8,0)*INDIRECT($N$2),VLOOKUP($N125,INDIRECT($O$3),T$8,0)),IF(LEFT($C125,1)="N",3,0))</f>
        <v>38.002000000000002</v>
      </c>
      <c r="U125" s="411" cm="1">
        <f t="array" aca="1" ref="U125" ca="1">ROUND(IF($M125="Y",VLOOKUP($N125,INDIRECT($O$3),U$8,0)*INDIRECT($N$2),VLOOKUP($N125,INDIRECT($O$3),U$8,0)),IF(LEFT($C125,1)="N",3,0))</f>
        <v>39.902000000000001</v>
      </c>
      <c r="W125" s="412" t="str">
        <f t="shared" si="126"/>
        <v>Y</v>
      </c>
      <c r="X125" s="355" t="str">
        <f t="shared" si="127"/>
        <v>53007C</v>
      </c>
      <c r="Y125" s="413" t="str">
        <f t="shared" si="128"/>
        <v>125</v>
      </c>
      <c r="Z125" s="355" t="str">
        <f t="shared" si="129"/>
        <v>Police Support Specialist</v>
      </c>
      <c r="AA125" s="414">
        <f t="shared" ca="1" si="130"/>
        <v>32.829000000000001</v>
      </c>
      <c r="AB125" s="414">
        <f t="shared" ca="1" si="131"/>
        <v>34.468000000000004</v>
      </c>
      <c r="AC125" s="414">
        <f t="shared" ca="1" si="132"/>
        <v>36.191000000000003</v>
      </c>
      <c r="AD125" s="414">
        <f t="shared" ca="1" si="133"/>
        <v>38.002000000000002</v>
      </c>
      <c r="AE125" s="414">
        <f t="shared" ca="1" si="134"/>
        <v>39.902000000000001</v>
      </c>
    </row>
    <row r="126" spans="1:31">
      <c r="A126" s="406" t="s">
        <v>254</v>
      </c>
      <c r="B126" s="407" t="s">
        <v>76</v>
      </c>
      <c r="C126" s="406" t="s">
        <v>43</v>
      </c>
      <c r="D126" s="464" t="s">
        <v>255</v>
      </c>
      <c r="E126" s="406">
        <v>268</v>
      </c>
      <c r="F126" s="406">
        <v>5</v>
      </c>
      <c r="G126" s="409">
        <f t="shared" ca="1" si="108"/>
        <v>26.105</v>
      </c>
      <c r="H126" s="409">
        <f t="shared" ca="1" si="109"/>
        <v>27.413</v>
      </c>
      <c r="I126" s="409">
        <f t="shared" ca="1" si="110"/>
        <v>28.780999999999999</v>
      </c>
      <c r="J126" s="409">
        <f t="shared" ca="1" si="111"/>
        <v>30.221</v>
      </c>
      <c r="K126" s="409">
        <f t="shared" ca="1" si="112"/>
        <v>31.731999999999999</v>
      </c>
      <c r="L126" s="365"/>
      <c r="M126" s="335" t="s">
        <v>588</v>
      </c>
      <c r="N126" s="331" t="str">
        <f t="shared" si="113"/>
        <v>08241C</v>
      </c>
      <c r="O126" s="410" t="str">
        <f t="shared" si="114"/>
        <v>060</v>
      </c>
      <c r="P126" s="332" t="str">
        <f t="shared" si="115"/>
        <v xml:space="preserve">Police Support Technician I </v>
      </c>
      <c r="Q126" s="411" cm="1">
        <f t="array" aca="1" ref="Q126" ca="1">ROUND(IF($M126="Y",VLOOKUP($N126,INDIRECT($O$3),Q$8,0)*INDIRECT($N$2),VLOOKUP($N126,INDIRECT($O$3),Q$8,0)),IF(LEFT($C126,1)="N",3,0))</f>
        <v>26.105</v>
      </c>
      <c r="R126" s="411" cm="1">
        <f t="array" aca="1" ref="R126" ca="1">ROUND(IF($M126="Y",VLOOKUP($N126,INDIRECT($O$3),R$8,0)*INDIRECT($N$2),VLOOKUP($N126,INDIRECT($O$3),R$8,0)),IF(LEFT($C126,1)="N",3,0))</f>
        <v>27.413</v>
      </c>
      <c r="S126" s="411" cm="1">
        <f t="array" aca="1" ref="S126" ca="1">ROUND(IF($M126="Y",VLOOKUP($N126,INDIRECT($O$3),S$8,0)*INDIRECT($N$2),VLOOKUP($N126,INDIRECT($O$3),S$8,0)),IF(LEFT($C126,1)="N",3,0))</f>
        <v>28.780999999999999</v>
      </c>
      <c r="T126" s="411" cm="1">
        <f t="array" aca="1" ref="T126" ca="1">ROUND(IF($M126="Y",VLOOKUP($N126,INDIRECT($O$3),T$8,0)*INDIRECT($N$2),VLOOKUP($N126,INDIRECT($O$3),T$8,0)),IF(LEFT($C126,1)="N",3,0))</f>
        <v>30.221</v>
      </c>
      <c r="U126" s="411" cm="1">
        <f t="array" aca="1" ref="U126" ca="1">ROUND(IF($M126="Y",VLOOKUP($N126,INDIRECT($O$3),U$8,0)*INDIRECT($N$2),VLOOKUP($N126,INDIRECT($O$3),U$8,0)),IF(LEFT($C126,1)="N",3,0))</f>
        <v>31.731999999999999</v>
      </c>
      <c r="W126" s="412" t="str">
        <f t="shared" si="126"/>
        <v>Y</v>
      </c>
      <c r="X126" s="355" t="str">
        <f t="shared" si="127"/>
        <v>08241C</v>
      </c>
      <c r="Y126" s="413" t="str">
        <f t="shared" si="128"/>
        <v>060</v>
      </c>
      <c r="Z126" s="355" t="str">
        <f t="shared" si="129"/>
        <v xml:space="preserve">Police Support Technician I </v>
      </c>
      <c r="AA126" s="414">
        <f t="shared" ca="1" si="130"/>
        <v>26.105</v>
      </c>
      <c r="AB126" s="414">
        <f t="shared" ca="1" si="131"/>
        <v>27.413</v>
      </c>
      <c r="AC126" s="414">
        <f t="shared" ca="1" si="132"/>
        <v>28.780999999999999</v>
      </c>
      <c r="AD126" s="414">
        <f t="shared" ca="1" si="133"/>
        <v>30.221</v>
      </c>
      <c r="AE126" s="414">
        <f t="shared" ca="1" si="134"/>
        <v>31.731999999999999</v>
      </c>
    </row>
    <row r="127" spans="1:31">
      <c r="A127" s="406" t="s">
        <v>256</v>
      </c>
      <c r="B127" s="407">
        <v>140</v>
      </c>
      <c r="C127" s="406" t="s">
        <v>43</v>
      </c>
      <c r="D127" s="464" t="s">
        <v>257</v>
      </c>
      <c r="E127" s="406">
        <v>308</v>
      </c>
      <c r="F127" s="406">
        <v>6</v>
      </c>
      <c r="G127" s="409">
        <f t="shared" ca="1" si="108"/>
        <v>29.445</v>
      </c>
      <c r="H127" s="409">
        <f t="shared" ca="1" si="109"/>
        <v>30.919</v>
      </c>
      <c r="I127" s="409">
        <f t="shared" ca="1" si="110"/>
        <v>32.463999999999999</v>
      </c>
      <c r="J127" s="409">
        <f t="shared" ca="1" si="111"/>
        <v>34.088000000000001</v>
      </c>
      <c r="K127" s="409">
        <f t="shared" ca="1" si="112"/>
        <v>35.790999999999997</v>
      </c>
      <c r="L127" s="365"/>
      <c r="M127" s="335" t="s">
        <v>588</v>
      </c>
      <c r="N127" s="331" t="str">
        <f t="shared" si="113"/>
        <v>08240C</v>
      </c>
      <c r="O127" s="410">
        <f t="shared" si="114"/>
        <v>140</v>
      </c>
      <c r="P127" s="332" t="str">
        <f t="shared" si="115"/>
        <v xml:space="preserve">Police Support Technician II </v>
      </c>
      <c r="Q127" s="411" cm="1">
        <f t="array" aca="1" ref="Q127" ca="1">ROUND(IF($M127="Y",VLOOKUP($N127,INDIRECT($O$3),Q$8,0)*INDIRECT($N$2),VLOOKUP($N127,INDIRECT($O$3),Q$8,0)),IF(LEFT($C127,1)="N",3,0))</f>
        <v>29.445</v>
      </c>
      <c r="R127" s="411" cm="1">
        <f t="array" aca="1" ref="R127" ca="1">ROUND(IF($M127="Y",VLOOKUP($N127,INDIRECT($O$3),R$8,0)*INDIRECT($N$2),VLOOKUP($N127,INDIRECT($O$3),R$8,0)),IF(LEFT($C127,1)="N",3,0))</f>
        <v>30.919</v>
      </c>
      <c r="S127" s="411" cm="1">
        <f t="array" aca="1" ref="S127" ca="1">ROUND(IF($M127="Y",VLOOKUP($N127,INDIRECT($O$3),S$8,0)*INDIRECT($N$2),VLOOKUP($N127,INDIRECT($O$3),S$8,0)),IF(LEFT($C127,1)="N",3,0))</f>
        <v>32.463999999999999</v>
      </c>
      <c r="T127" s="411" cm="1">
        <f t="array" aca="1" ref="T127" ca="1">ROUND(IF($M127="Y",VLOOKUP($N127,INDIRECT($O$3),T$8,0)*INDIRECT($N$2),VLOOKUP($N127,INDIRECT($O$3),T$8,0)),IF(LEFT($C127,1)="N",3,0))</f>
        <v>34.088000000000001</v>
      </c>
      <c r="U127" s="411" cm="1">
        <f t="array" aca="1" ref="U127" ca="1">ROUND(IF($M127="Y",VLOOKUP($N127,INDIRECT($O$3),U$8,0)*INDIRECT($N$2),VLOOKUP($N127,INDIRECT($O$3),U$8,0)),IF(LEFT($C127,1)="N",3,0))</f>
        <v>35.790999999999997</v>
      </c>
      <c r="W127" s="412" t="str">
        <f t="shared" si="126"/>
        <v>Y</v>
      </c>
      <c r="X127" s="355" t="str">
        <f t="shared" si="127"/>
        <v>08240C</v>
      </c>
      <c r="Y127" s="413">
        <f t="shared" si="128"/>
        <v>140</v>
      </c>
      <c r="Z127" s="355" t="str">
        <f t="shared" si="129"/>
        <v xml:space="preserve">Police Support Technician II </v>
      </c>
      <c r="AA127" s="414">
        <f t="shared" ca="1" si="130"/>
        <v>29.445</v>
      </c>
      <c r="AB127" s="414">
        <f t="shared" ca="1" si="131"/>
        <v>30.919</v>
      </c>
      <c r="AC127" s="414">
        <f t="shared" ca="1" si="132"/>
        <v>32.463999999999999</v>
      </c>
      <c r="AD127" s="414">
        <f t="shared" ca="1" si="133"/>
        <v>34.088000000000001</v>
      </c>
      <c r="AE127" s="414">
        <f t="shared" ca="1" si="134"/>
        <v>35.790999999999997</v>
      </c>
    </row>
    <row r="128" spans="1:31">
      <c r="A128" s="420" t="s">
        <v>35</v>
      </c>
      <c r="B128" s="407" t="s">
        <v>36</v>
      </c>
      <c r="C128" s="420" t="s">
        <v>21</v>
      </c>
      <c r="D128" s="467" t="s">
        <v>37</v>
      </c>
      <c r="E128" s="420">
        <v>523</v>
      </c>
      <c r="F128" s="420">
        <v>11</v>
      </c>
      <c r="G128" s="409">
        <f t="shared" ca="1" si="108"/>
        <v>95967</v>
      </c>
      <c r="H128" s="409">
        <f t="shared" ca="1" si="109"/>
        <v>100765</v>
      </c>
      <c r="I128" s="409">
        <f t="shared" ca="1" si="110"/>
        <v>105804</v>
      </c>
      <c r="J128" s="409">
        <f t="shared" ca="1" si="111"/>
        <v>111094</v>
      </c>
      <c r="K128" s="409">
        <f t="shared" ca="1" si="112"/>
        <v>116650</v>
      </c>
      <c r="L128" s="365"/>
      <c r="M128" s="335" t="s">
        <v>588</v>
      </c>
      <c r="N128" s="331" t="str">
        <f t="shared" si="113"/>
        <v>52900C</v>
      </c>
      <c r="O128" s="410" t="str">
        <f t="shared" si="114"/>
        <v>117</v>
      </c>
      <c r="P128" s="332" t="str">
        <f t="shared" si="115"/>
        <v xml:space="preserve">Principal Project Crd (CPED) </v>
      </c>
      <c r="Q128" s="411" cm="1">
        <f t="array" aca="1" ref="Q128" ca="1">ROUND(IF($M128="Y",VLOOKUP($N128,INDIRECT($O$3),Q$8,0)*INDIRECT($N$2),VLOOKUP($N128,INDIRECT($O$3),Q$8,0)),IF(LEFT($C128,1)="N",3,0))</f>
        <v>95967</v>
      </c>
      <c r="R128" s="411" cm="1">
        <f t="array" aca="1" ref="R128" ca="1">ROUND(IF($M128="Y",VLOOKUP($N128,INDIRECT($O$3),R$8,0)*INDIRECT($N$2),VLOOKUP($N128,INDIRECT($O$3),R$8,0)),IF(LEFT($C128,1)="N",3,0))</f>
        <v>100765</v>
      </c>
      <c r="S128" s="411" cm="1">
        <f t="array" aca="1" ref="S128" ca="1">ROUND(IF($M128="Y",VLOOKUP($N128,INDIRECT($O$3),S$8,0)*INDIRECT($N$2),VLOOKUP($N128,INDIRECT($O$3),S$8,0)),IF(LEFT($C128,1)="N",3,0))</f>
        <v>105804</v>
      </c>
      <c r="T128" s="411" cm="1">
        <f t="array" aca="1" ref="T128" ca="1">ROUND(IF($M128="Y",VLOOKUP($N128,INDIRECT($O$3),T$8,0)*INDIRECT($N$2),VLOOKUP($N128,INDIRECT($O$3),T$8,0)),IF(LEFT($C128,1)="N",3,0))</f>
        <v>111094</v>
      </c>
      <c r="U128" s="411" cm="1">
        <f t="array" aca="1" ref="U128" ca="1">ROUND(IF($M128="Y",VLOOKUP($N128,INDIRECT($O$3),U$8,0)*INDIRECT($N$2),VLOOKUP($N128,INDIRECT($O$3),U$8,0)),IF(LEFT($C128,1)="N",3,0))</f>
        <v>116650</v>
      </c>
      <c r="W128" s="412" t="str">
        <f t="shared" si="126"/>
        <v>Y</v>
      </c>
      <c r="X128" s="355" t="str">
        <f t="shared" si="127"/>
        <v>52900C</v>
      </c>
      <c r="Y128" s="413" t="str">
        <f t="shared" si="128"/>
        <v>117</v>
      </c>
      <c r="Z128" s="355" t="str">
        <f t="shared" si="129"/>
        <v xml:space="preserve">Principal Project Crd (CPED) </v>
      </c>
      <c r="AA128" s="414">
        <f t="shared" ca="1" si="130"/>
        <v>46.137999999999998</v>
      </c>
      <c r="AB128" s="414">
        <f t="shared" ca="1" si="131"/>
        <v>48.445</v>
      </c>
      <c r="AC128" s="414">
        <f t="shared" ca="1" si="132"/>
        <v>50.867999999999995</v>
      </c>
      <c r="AD128" s="414">
        <f t="shared" ca="1" si="133"/>
        <v>53.410999999999994</v>
      </c>
      <c r="AE128" s="414">
        <f t="shared" ca="1" si="134"/>
        <v>56.082000000000001</v>
      </c>
    </row>
    <row r="129" spans="1:31">
      <c r="A129" s="406" t="s">
        <v>719</v>
      </c>
      <c r="B129" s="407">
        <v>7</v>
      </c>
      <c r="C129" s="406" t="s">
        <v>43</v>
      </c>
      <c r="D129" s="464" t="s">
        <v>506</v>
      </c>
      <c r="E129" s="406">
        <v>338</v>
      </c>
      <c r="F129" s="406">
        <v>7</v>
      </c>
      <c r="G129" s="409">
        <f t="shared" ca="1" si="108"/>
        <v>31.667999999999999</v>
      </c>
      <c r="H129" s="409">
        <f t="shared" ca="1" si="109"/>
        <v>33.261000000000003</v>
      </c>
      <c r="I129" s="409">
        <f t="shared" ca="1" si="110"/>
        <v>34.918999999999997</v>
      </c>
      <c r="J129" s="409">
        <f t="shared" ca="1" si="111"/>
        <v>36.667000000000002</v>
      </c>
      <c r="K129" s="409">
        <f t="shared" ca="1" si="112"/>
        <v>38.506</v>
      </c>
      <c r="L129" s="365"/>
      <c r="M129" s="335" t="s">
        <v>588</v>
      </c>
      <c r="N129" s="331" t="str">
        <f t="shared" si="113"/>
        <v>52950C</v>
      </c>
      <c r="O129" s="410">
        <f t="shared" si="114"/>
        <v>7</v>
      </c>
      <c r="P129" s="332" t="str">
        <f t="shared" si="115"/>
        <v>Process Logic Control Technician</v>
      </c>
      <c r="Q129" s="411" cm="1">
        <f t="array" aca="1" ref="Q129" ca="1">ROUND(IF($M129="Y",VLOOKUP($N129,INDIRECT($O$3),Q$8,0)*INDIRECT($N$2),VLOOKUP($N129,INDIRECT($O$3),Q$8,0)),IF(LEFT($C129,1)="N",3,0))</f>
        <v>31.667999999999999</v>
      </c>
      <c r="R129" s="411" cm="1">
        <f t="array" aca="1" ref="R129" ca="1">ROUND(IF($M129="Y",VLOOKUP($N129,INDIRECT($O$3),R$8,0)*INDIRECT($N$2),VLOOKUP($N129,INDIRECT($O$3),R$8,0)),IF(LEFT($C129,1)="N",3,0))</f>
        <v>33.261000000000003</v>
      </c>
      <c r="S129" s="411" cm="1">
        <f t="array" aca="1" ref="S129" ca="1">ROUND(IF($M129="Y",VLOOKUP($N129,INDIRECT($O$3),S$8,0)*INDIRECT($N$2),VLOOKUP($N129,INDIRECT($O$3),S$8,0)),IF(LEFT($C129,1)="N",3,0))</f>
        <v>34.918999999999997</v>
      </c>
      <c r="T129" s="411" cm="1">
        <f t="array" aca="1" ref="T129" ca="1">ROUND(IF($M129="Y",VLOOKUP($N129,INDIRECT($O$3),T$8,0)*INDIRECT($N$2),VLOOKUP($N129,INDIRECT($O$3),T$8,0)),IF(LEFT($C129,1)="N",3,0))</f>
        <v>36.667000000000002</v>
      </c>
      <c r="U129" s="411" cm="1">
        <f t="array" aca="1" ref="U129" ca="1">ROUND(IF($M129="Y",VLOOKUP($N129,INDIRECT($O$3),U$8,0)*INDIRECT($N$2),VLOOKUP($N129,INDIRECT($O$3),U$8,0)),IF(LEFT($C129,1)="N",3,0))</f>
        <v>38.506</v>
      </c>
      <c r="W129" s="412" t="str">
        <f t="shared" si="126"/>
        <v>Y</v>
      </c>
      <c r="X129" s="355" t="str">
        <f t="shared" si="127"/>
        <v>52950C</v>
      </c>
      <c r="Y129" s="413">
        <f t="shared" si="128"/>
        <v>7</v>
      </c>
      <c r="Z129" s="355" t="str">
        <f t="shared" si="129"/>
        <v>Process Logic Control Technician</v>
      </c>
      <c r="AA129" s="414">
        <f t="shared" ca="1" si="130"/>
        <v>31.667999999999999</v>
      </c>
      <c r="AB129" s="414">
        <f t="shared" ca="1" si="131"/>
        <v>33.261000000000003</v>
      </c>
      <c r="AC129" s="414">
        <f t="shared" ca="1" si="132"/>
        <v>34.918999999999997</v>
      </c>
      <c r="AD129" s="414">
        <f t="shared" ca="1" si="133"/>
        <v>36.667000000000002</v>
      </c>
      <c r="AE129" s="414">
        <f t="shared" ca="1" si="134"/>
        <v>38.506</v>
      </c>
    </row>
    <row r="130" spans="1:31">
      <c r="A130" s="406" t="s">
        <v>258</v>
      </c>
      <c r="B130" s="407" t="s">
        <v>259</v>
      </c>
      <c r="C130" s="406" t="s">
        <v>43</v>
      </c>
      <c r="D130" s="464" t="s">
        <v>260</v>
      </c>
      <c r="E130" s="406">
        <v>280</v>
      </c>
      <c r="F130" s="406">
        <v>6</v>
      </c>
      <c r="G130" s="409">
        <f t="shared" ca="1" si="108"/>
        <v>27.216999999999999</v>
      </c>
      <c r="H130" s="409">
        <f t="shared" ca="1" si="109"/>
        <v>28.579000000000001</v>
      </c>
      <c r="I130" s="409">
        <f t="shared" ca="1" si="110"/>
        <v>30.006</v>
      </c>
      <c r="J130" s="409">
        <f t="shared" ca="1" si="111"/>
        <v>31.509</v>
      </c>
      <c r="K130" s="409">
        <f t="shared" ca="1" si="112"/>
        <v>33.082999999999998</v>
      </c>
      <c r="L130" s="365"/>
      <c r="M130" s="335" t="s">
        <v>588</v>
      </c>
      <c r="N130" s="331" t="str">
        <f t="shared" si="113"/>
        <v>08340C</v>
      </c>
      <c r="O130" s="410" t="str">
        <f t="shared" si="114"/>
        <v>160</v>
      </c>
      <c r="P130" s="332" t="str">
        <f t="shared" si="115"/>
        <v xml:space="preserve">Program Aide II </v>
      </c>
      <c r="Q130" s="411" cm="1">
        <f t="array" aca="1" ref="Q130" ca="1">ROUND(IF($M130="Y",VLOOKUP($N130,INDIRECT($O$3),Q$8,0)*INDIRECT($N$2),VLOOKUP($N130,INDIRECT($O$3),Q$8,0)),IF(LEFT($C130,1)="N",3,0))</f>
        <v>27.216999999999999</v>
      </c>
      <c r="R130" s="411" cm="1">
        <f t="array" aca="1" ref="R130" ca="1">ROUND(IF($M130="Y",VLOOKUP($N130,INDIRECT($O$3),R$8,0)*INDIRECT($N$2),VLOOKUP($N130,INDIRECT($O$3),R$8,0)),IF(LEFT($C130,1)="N",3,0))</f>
        <v>28.579000000000001</v>
      </c>
      <c r="S130" s="411" cm="1">
        <f t="array" aca="1" ref="S130" ca="1">ROUND(IF($M130="Y",VLOOKUP($N130,INDIRECT($O$3),S$8,0)*INDIRECT($N$2),VLOOKUP($N130,INDIRECT($O$3),S$8,0)),IF(LEFT($C130,1)="N",3,0))</f>
        <v>30.006</v>
      </c>
      <c r="T130" s="411" cm="1">
        <f t="array" aca="1" ref="T130" ca="1">ROUND(IF($M130="Y",VLOOKUP($N130,INDIRECT($O$3),T$8,0)*INDIRECT($N$2),VLOOKUP($N130,INDIRECT($O$3),T$8,0)),IF(LEFT($C130,1)="N",3,0))</f>
        <v>31.509</v>
      </c>
      <c r="U130" s="411" cm="1">
        <f t="array" aca="1" ref="U130" ca="1">ROUND(IF($M130="Y",VLOOKUP($N130,INDIRECT($O$3),U$8,0)*INDIRECT($N$2),VLOOKUP($N130,INDIRECT($O$3),U$8,0)),IF(LEFT($C130,1)="N",3,0))</f>
        <v>33.082999999999998</v>
      </c>
      <c r="W130" s="412" t="str">
        <f t="shared" si="126"/>
        <v>Y</v>
      </c>
      <c r="X130" s="355" t="str">
        <f t="shared" si="127"/>
        <v>08340C</v>
      </c>
      <c r="Y130" s="413" t="str">
        <f t="shared" si="128"/>
        <v>160</v>
      </c>
      <c r="Z130" s="355" t="str">
        <f t="shared" si="129"/>
        <v xml:space="preserve">Program Aide II </v>
      </c>
      <c r="AA130" s="414">
        <f t="shared" ca="1" si="130"/>
        <v>27.216999999999999</v>
      </c>
      <c r="AB130" s="414">
        <f t="shared" ca="1" si="131"/>
        <v>28.579000000000001</v>
      </c>
      <c r="AC130" s="414">
        <f t="shared" ca="1" si="132"/>
        <v>30.006</v>
      </c>
      <c r="AD130" s="414">
        <f t="shared" ca="1" si="133"/>
        <v>31.509</v>
      </c>
      <c r="AE130" s="414">
        <f t="shared" ca="1" si="134"/>
        <v>33.082999999999998</v>
      </c>
    </row>
    <row r="131" spans="1:31">
      <c r="A131" s="406" t="s">
        <v>530</v>
      </c>
      <c r="B131" s="407" t="s">
        <v>118</v>
      </c>
      <c r="C131" s="406" t="s">
        <v>43</v>
      </c>
      <c r="D131" s="464" t="s">
        <v>529</v>
      </c>
      <c r="E131" s="406">
        <v>295</v>
      </c>
      <c r="F131" s="406">
        <v>6</v>
      </c>
      <c r="G131" s="409">
        <f t="shared" ca="1" si="108"/>
        <v>28.324000000000002</v>
      </c>
      <c r="H131" s="409">
        <f t="shared" ca="1" si="109"/>
        <v>29.738</v>
      </c>
      <c r="I131" s="409">
        <f t="shared" ca="1" si="110"/>
        <v>31.225000000000001</v>
      </c>
      <c r="J131" s="409">
        <f t="shared" ca="1" si="111"/>
        <v>32.787999999999997</v>
      </c>
      <c r="K131" s="409">
        <f t="shared" ca="1" si="112"/>
        <v>34.424999999999997</v>
      </c>
      <c r="L131" s="365"/>
      <c r="M131" s="335" t="s">
        <v>588</v>
      </c>
      <c r="N131" s="331" t="str">
        <f t="shared" si="113"/>
        <v>52981C</v>
      </c>
      <c r="O131" s="410" t="str">
        <f t="shared" si="114"/>
        <v>067</v>
      </c>
      <c r="P131" s="332" t="str">
        <f t="shared" si="115"/>
        <v>Public Service Agent</v>
      </c>
      <c r="Q131" s="411" cm="1">
        <f t="array" aca="1" ref="Q131" ca="1">ROUND(IF($M131="Y",VLOOKUP($N131,INDIRECT($O$3),Q$8,0)*INDIRECT($N$2),VLOOKUP($N131,INDIRECT($O$3),Q$8,0)),IF(LEFT($C131,1)="N",3,0))</f>
        <v>28.324000000000002</v>
      </c>
      <c r="R131" s="411" cm="1">
        <f t="array" aca="1" ref="R131" ca="1">ROUND(IF($M131="Y",VLOOKUP($N131,INDIRECT($O$3),R$8,0)*INDIRECT($N$2),VLOOKUP($N131,INDIRECT($O$3),R$8,0)),IF(LEFT($C131,1)="N",3,0))</f>
        <v>29.738</v>
      </c>
      <c r="S131" s="411" cm="1">
        <f t="array" aca="1" ref="S131" ca="1">ROUND(IF($M131="Y",VLOOKUP($N131,INDIRECT($O$3),S$8,0)*INDIRECT($N$2),VLOOKUP($N131,INDIRECT($O$3),S$8,0)),IF(LEFT($C131,1)="N",3,0))</f>
        <v>31.225000000000001</v>
      </c>
      <c r="T131" s="411" cm="1">
        <f t="array" aca="1" ref="T131" ca="1">ROUND(IF($M131="Y",VLOOKUP($N131,INDIRECT($O$3),T$8,0)*INDIRECT($N$2),VLOOKUP($N131,INDIRECT($O$3),T$8,0)),IF(LEFT($C131,1)="N",3,0))</f>
        <v>32.787999999999997</v>
      </c>
      <c r="U131" s="411" cm="1">
        <f t="array" aca="1" ref="U131" ca="1">ROUND(IF($M131="Y",VLOOKUP($N131,INDIRECT($O$3),U$8,0)*INDIRECT($N$2),VLOOKUP($N131,INDIRECT($O$3),U$8,0)),IF(LEFT($C131,1)="N",3,0))</f>
        <v>34.424999999999997</v>
      </c>
      <c r="W131" s="412" t="str">
        <f t="shared" si="126"/>
        <v>Y</v>
      </c>
      <c r="X131" s="355" t="str">
        <f t="shared" si="127"/>
        <v>52981C</v>
      </c>
      <c r="Y131" s="413" t="str">
        <f t="shared" si="128"/>
        <v>067</v>
      </c>
      <c r="Z131" s="355" t="str">
        <f t="shared" si="129"/>
        <v>Public Service Agent</v>
      </c>
      <c r="AA131" s="414">
        <f t="shared" ca="1" si="130"/>
        <v>28.324000000000002</v>
      </c>
      <c r="AB131" s="414">
        <f t="shared" ca="1" si="131"/>
        <v>29.738</v>
      </c>
      <c r="AC131" s="414">
        <f t="shared" ca="1" si="132"/>
        <v>31.225000000000001</v>
      </c>
      <c r="AD131" s="414">
        <f t="shared" ca="1" si="133"/>
        <v>32.787999999999997</v>
      </c>
      <c r="AE131" s="414">
        <f t="shared" ca="1" si="134"/>
        <v>34.424999999999997</v>
      </c>
    </row>
    <row r="132" spans="1:31">
      <c r="A132" s="406" t="s">
        <v>263</v>
      </c>
      <c r="B132" s="407" t="s">
        <v>264</v>
      </c>
      <c r="C132" s="406" t="s">
        <v>43</v>
      </c>
      <c r="D132" s="464" t="s">
        <v>265</v>
      </c>
      <c r="E132" s="406">
        <v>228</v>
      </c>
      <c r="F132" s="406">
        <v>5</v>
      </c>
      <c r="G132" s="409">
        <f t="shared" ca="1" si="108"/>
        <v>23.841999999999999</v>
      </c>
      <c r="H132" s="409">
        <f t="shared" ca="1" si="109"/>
        <v>25.035</v>
      </c>
      <c r="I132" s="409">
        <f t="shared" ca="1" si="110"/>
        <v>26.286000000000001</v>
      </c>
      <c r="J132" s="409">
        <f t="shared" ca="1" si="111"/>
        <v>27.6</v>
      </c>
      <c r="K132" s="409">
        <f t="shared" ca="1" si="112"/>
        <v>28.981999999999999</v>
      </c>
      <c r="L132" s="365"/>
      <c r="M132" s="335" t="s">
        <v>588</v>
      </c>
      <c r="N132" s="331" t="str">
        <f t="shared" si="113"/>
        <v>08630C</v>
      </c>
      <c r="O132" s="410" t="str">
        <f t="shared" si="114"/>
        <v>026</v>
      </c>
      <c r="P132" s="332" t="str">
        <f t="shared" si="115"/>
        <v xml:space="preserve">Real Est Investigator Aide I  </v>
      </c>
      <c r="Q132" s="411" cm="1">
        <f t="array" aca="1" ref="Q132" ca="1">ROUND(IF($M132="Y",VLOOKUP($N132,INDIRECT($O$3),Q$8,0)*INDIRECT($N$2),VLOOKUP($N132,INDIRECT($O$3),Q$8,0)),IF(LEFT($C132,1)="N",3,0))</f>
        <v>23.841999999999999</v>
      </c>
      <c r="R132" s="411" cm="1">
        <f t="array" aca="1" ref="R132" ca="1">ROUND(IF($M132="Y",VLOOKUP($N132,INDIRECT($O$3),R$8,0)*INDIRECT($N$2),VLOOKUP($N132,INDIRECT($O$3),R$8,0)),IF(LEFT($C132,1)="N",3,0))</f>
        <v>25.035</v>
      </c>
      <c r="S132" s="411" cm="1">
        <f t="array" aca="1" ref="S132" ca="1">ROUND(IF($M132="Y",VLOOKUP($N132,INDIRECT($O$3),S$8,0)*INDIRECT($N$2),VLOOKUP($N132,INDIRECT($O$3),S$8,0)),IF(LEFT($C132,1)="N",3,0))</f>
        <v>26.286000000000001</v>
      </c>
      <c r="T132" s="411" cm="1">
        <f t="array" aca="1" ref="T132" ca="1">ROUND(IF($M132="Y",VLOOKUP($N132,INDIRECT($O$3),T$8,0)*INDIRECT($N$2),VLOOKUP($N132,INDIRECT($O$3),T$8,0)),IF(LEFT($C132,1)="N",3,0))</f>
        <v>27.6</v>
      </c>
      <c r="U132" s="411" cm="1">
        <f t="array" aca="1" ref="U132" ca="1">ROUND(IF($M132="Y",VLOOKUP($N132,INDIRECT($O$3),U$8,0)*INDIRECT($N$2),VLOOKUP($N132,INDIRECT($O$3),U$8,0)),IF(LEFT($C132,1)="N",3,0))</f>
        <v>28.981999999999999</v>
      </c>
      <c r="W132" s="412" t="str">
        <f t="shared" si="126"/>
        <v>Y</v>
      </c>
      <c r="X132" s="355" t="str">
        <f t="shared" si="127"/>
        <v>08630C</v>
      </c>
      <c r="Y132" s="413" t="str">
        <f t="shared" si="128"/>
        <v>026</v>
      </c>
      <c r="Z132" s="355" t="str">
        <f t="shared" si="129"/>
        <v xml:space="preserve">Real Est Investigator Aide I  </v>
      </c>
      <c r="AA132" s="414">
        <f t="shared" ca="1" si="130"/>
        <v>23.841999999999999</v>
      </c>
      <c r="AB132" s="414">
        <f t="shared" ca="1" si="131"/>
        <v>25.035</v>
      </c>
      <c r="AC132" s="414">
        <f t="shared" ca="1" si="132"/>
        <v>26.286000000000001</v>
      </c>
      <c r="AD132" s="414">
        <f t="shared" ca="1" si="133"/>
        <v>27.6</v>
      </c>
      <c r="AE132" s="414">
        <f t="shared" ca="1" si="134"/>
        <v>28.981999999999999</v>
      </c>
    </row>
    <row r="133" spans="1:31">
      <c r="A133" s="406" t="s">
        <v>266</v>
      </c>
      <c r="B133" s="407" t="s">
        <v>178</v>
      </c>
      <c r="C133" s="406" t="s">
        <v>43</v>
      </c>
      <c r="D133" s="464" t="s">
        <v>267</v>
      </c>
      <c r="E133" s="406">
        <v>288</v>
      </c>
      <c r="F133" s="406">
        <v>6</v>
      </c>
      <c r="G133" s="409">
        <f t="shared" ca="1" si="108"/>
        <v>28.324000000000002</v>
      </c>
      <c r="H133" s="409">
        <f t="shared" ca="1" si="109"/>
        <v>29.738</v>
      </c>
      <c r="I133" s="409">
        <f t="shared" ca="1" si="110"/>
        <v>31.225000000000001</v>
      </c>
      <c r="J133" s="409">
        <f t="shared" ca="1" si="111"/>
        <v>32.786999999999999</v>
      </c>
      <c r="K133" s="409">
        <f t="shared" ca="1" si="112"/>
        <v>34.424999999999997</v>
      </c>
      <c r="L133" s="365"/>
      <c r="M133" s="335" t="s">
        <v>588</v>
      </c>
      <c r="N133" s="331" t="str">
        <f t="shared" si="113"/>
        <v>08650C</v>
      </c>
      <c r="O133" s="410" t="str">
        <f t="shared" si="114"/>
        <v>081</v>
      </c>
      <c r="P133" s="332" t="str">
        <f t="shared" si="115"/>
        <v xml:space="preserve">Real Est Investigator Aide II </v>
      </c>
      <c r="Q133" s="411" cm="1">
        <f t="array" aca="1" ref="Q133" ca="1">ROUND(IF($M133="Y",VLOOKUP($N133,INDIRECT($O$3),Q$8,0)*INDIRECT($N$2),VLOOKUP($N133,INDIRECT($O$3),Q$8,0)),IF(LEFT($C133,1)="N",3,0))</f>
        <v>28.324000000000002</v>
      </c>
      <c r="R133" s="411" cm="1">
        <f t="array" aca="1" ref="R133" ca="1">ROUND(IF($M133="Y",VLOOKUP($N133,INDIRECT($O$3),R$8,0)*INDIRECT($N$2),VLOOKUP($N133,INDIRECT($O$3),R$8,0)),IF(LEFT($C133,1)="N",3,0))</f>
        <v>29.738</v>
      </c>
      <c r="S133" s="411" cm="1">
        <f t="array" aca="1" ref="S133" ca="1">ROUND(IF($M133="Y",VLOOKUP($N133,INDIRECT($O$3),S$8,0)*INDIRECT($N$2),VLOOKUP($N133,INDIRECT($O$3),S$8,0)),IF(LEFT($C133,1)="N",3,0))</f>
        <v>31.225000000000001</v>
      </c>
      <c r="T133" s="411" cm="1">
        <f t="array" aca="1" ref="T133" ca="1">ROUND(IF($M133="Y",VLOOKUP($N133,INDIRECT($O$3),T$8,0)*INDIRECT($N$2),VLOOKUP($N133,INDIRECT($O$3),T$8,0)),IF(LEFT($C133,1)="N",3,0))</f>
        <v>32.786999999999999</v>
      </c>
      <c r="U133" s="411" cm="1">
        <f t="array" aca="1" ref="U133" ca="1">ROUND(IF($M133="Y",VLOOKUP($N133,INDIRECT($O$3),U$8,0)*INDIRECT($N$2),VLOOKUP($N133,INDIRECT($O$3),U$8,0)),IF(LEFT($C133,1)="N",3,0))</f>
        <v>34.424999999999997</v>
      </c>
      <c r="W133" s="412" t="str">
        <f t="shared" si="126"/>
        <v>Y</v>
      </c>
      <c r="X133" s="355" t="str">
        <f t="shared" si="127"/>
        <v>08650C</v>
      </c>
      <c r="Y133" s="413" t="str">
        <f t="shared" si="128"/>
        <v>081</v>
      </c>
      <c r="Z133" s="355" t="str">
        <f t="shared" si="129"/>
        <v xml:space="preserve">Real Est Investigator Aide II </v>
      </c>
      <c r="AA133" s="414">
        <f t="shared" ca="1" si="130"/>
        <v>28.324000000000002</v>
      </c>
      <c r="AB133" s="414">
        <f t="shared" ca="1" si="131"/>
        <v>29.738</v>
      </c>
      <c r="AC133" s="414">
        <f t="shared" ca="1" si="132"/>
        <v>31.225000000000001</v>
      </c>
      <c r="AD133" s="414">
        <f t="shared" ca="1" si="133"/>
        <v>32.786999999999999</v>
      </c>
      <c r="AE133" s="414">
        <f t="shared" ca="1" si="134"/>
        <v>34.424999999999997</v>
      </c>
    </row>
    <row r="134" spans="1:31">
      <c r="A134" s="406" t="s">
        <v>268</v>
      </c>
      <c r="B134" s="407" t="s">
        <v>269</v>
      </c>
      <c r="C134" s="406" t="s">
        <v>43</v>
      </c>
      <c r="D134" s="464" t="s">
        <v>270</v>
      </c>
      <c r="E134" s="406">
        <v>320</v>
      </c>
      <c r="F134" s="406">
        <v>7</v>
      </c>
      <c r="G134" s="409">
        <f t="shared" ca="1" si="108"/>
        <v>30.58</v>
      </c>
      <c r="H134" s="409">
        <f t="shared" ca="1" si="109"/>
        <v>32.109000000000002</v>
      </c>
      <c r="I134" s="409">
        <f t="shared" ca="1" si="110"/>
        <v>33.715000000000003</v>
      </c>
      <c r="J134" s="409">
        <f t="shared" ca="1" si="111"/>
        <v>35.402000000000001</v>
      </c>
      <c r="K134" s="409">
        <f t="shared" ca="1" si="112"/>
        <v>37.170999999999999</v>
      </c>
      <c r="L134" s="365"/>
      <c r="M134" s="335" t="s">
        <v>588</v>
      </c>
      <c r="N134" s="331" t="str">
        <f t="shared" si="113"/>
        <v>08660C</v>
      </c>
      <c r="O134" s="410" t="str">
        <f t="shared" si="114"/>
        <v>089</v>
      </c>
      <c r="P134" s="332" t="str">
        <f t="shared" si="115"/>
        <v xml:space="preserve">Real Est Investigator I  </v>
      </c>
      <c r="Q134" s="411" cm="1">
        <f t="array" aca="1" ref="Q134" ca="1">ROUND(IF($M134="Y",VLOOKUP($N134,INDIRECT($O$3),Q$8,0)*INDIRECT($N$2),VLOOKUP($N134,INDIRECT($O$3),Q$8,0)),IF(LEFT($C134,1)="N",3,0))</f>
        <v>30.58</v>
      </c>
      <c r="R134" s="411" cm="1">
        <f t="array" aca="1" ref="R134" ca="1">ROUND(IF($M134="Y",VLOOKUP($N134,INDIRECT($O$3),R$8,0)*INDIRECT($N$2),VLOOKUP($N134,INDIRECT($O$3),R$8,0)),IF(LEFT($C134,1)="N",3,0))</f>
        <v>32.109000000000002</v>
      </c>
      <c r="S134" s="411" cm="1">
        <f t="array" aca="1" ref="S134" ca="1">ROUND(IF($M134="Y",VLOOKUP($N134,INDIRECT($O$3),S$8,0)*INDIRECT($N$2),VLOOKUP($N134,INDIRECT($O$3),S$8,0)),IF(LEFT($C134,1)="N",3,0))</f>
        <v>33.715000000000003</v>
      </c>
      <c r="T134" s="411" cm="1">
        <f t="array" aca="1" ref="T134" ca="1">ROUND(IF($M134="Y",VLOOKUP($N134,INDIRECT($O$3),T$8,0)*INDIRECT($N$2),VLOOKUP($N134,INDIRECT($O$3),T$8,0)),IF(LEFT($C134,1)="N",3,0))</f>
        <v>35.402000000000001</v>
      </c>
      <c r="U134" s="411" cm="1">
        <f t="array" aca="1" ref="U134" ca="1">ROUND(IF($M134="Y",VLOOKUP($N134,INDIRECT($O$3),U$8,0)*INDIRECT($N$2),VLOOKUP($N134,INDIRECT($O$3),U$8,0)),IF(LEFT($C134,1)="N",3,0))</f>
        <v>37.170999999999999</v>
      </c>
      <c r="W134" s="412" t="str">
        <f t="shared" si="126"/>
        <v>Y</v>
      </c>
      <c r="X134" s="355" t="str">
        <f t="shared" si="127"/>
        <v>08660C</v>
      </c>
      <c r="Y134" s="413" t="str">
        <f t="shared" si="128"/>
        <v>089</v>
      </c>
      <c r="Z134" s="355" t="str">
        <f t="shared" si="129"/>
        <v xml:space="preserve">Real Est Investigator I  </v>
      </c>
      <c r="AA134" s="414">
        <f t="shared" ca="1" si="130"/>
        <v>30.58</v>
      </c>
      <c r="AB134" s="414">
        <f t="shared" ca="1" si="131"/>
        <v>32.109000000000002</v>
      </c>
      <c r="AC134" s="414">
        <f t="shared" ca="1" si="132"/>
        <v>33.715000000000003</v>
      </c>
      <c r="AD134" s="414">
        <f t="shared" ca="1" si="133"/>
        <v>35.402000000000001</v>
      </c>
      <c r="AE134" s="414">
        <f t="shared" ca="1" si="134"/>
        <v>37.170999999999999</v>
      </c>
    </row>
    <row r="135" spans="1:31">
      <c r="A135" s="406" t="s">
        <v>271</v>
      </c>
      <c r="B135" s="407" t="s">
        <v>272</v>
      </c>
      <c r="C135" s="406" t="s">
        <v>43</v>
      </c>
      <c r="D135" s="464" t="s">
        <v>273</v>
      </c>
      <c r="E135" s="406">
        <v>380</v>
      </c>
      <c r="F135" s="406">
        <v>8</v>
      </c>
      <c r="G135" s="409">
        <f t="shared" ca="1" si="108"/>
        <v>35.066000000000003</v>
      </c>
      <c r="H135" s="409">
        <f t="shared" ca="1" si="109"/>
        <v>36.819000000000003</v>
      </c>
      <c r="I135" s="409">
        <f t="shared" ca="1" si="110"/>
        <v>38.661000000000001</v>
      </c>
      <c r="J135" s="409">
        <f t="shared" ca="1" si="111"/>
        <v>40.594000000000001</v>
      </c>
      <c r="K135" s="409">
        <f t="shared" ca="1" si="112"/>
        <v>42.622999999999998</v>
      </c>
      <c r="L135" s="365"/>
      <c r="M135" s="335" t="s">
        <v>588</v>
      </c>
      <c r="N135" s="331" t="str">
        <f t="shared" si="113"/>
        <v>08670C</v>
      </c>
      <c r="O135" s="410" t="str">
        <f t="shared" si="114"/>
        <v>094</v>
      </c>
      <c r="P135" s="332" t="str">
        <f t="shared" si="115"/>
        <v xml:space="preserve">Real Est Investigator II </v>
      </c>
      <c r="Q135" s="411" cm="1">
        <f t="array" aca="1" ref="Q135" ca="1">ROUND(IF($M135="Y",VLOOKUP($N135,INDIRECT($O$3),Q$8,0)*INDIRECT($N$2),VLOOKUP($N135,INDIRECT($O$3),Q$8,0)),IF(LEFT($C135,1)="N",3,0))</f>
        <v>35.066000000000003</v>
      </c>
      <c r="R135" s="411" cm="1">
        <f t="array" aca="1" ref="R135" ca="1">ROUND(IF($M135="Y",VLOOKUP($N135,INDIRECT($O$3),R$8,0)*INDIRECT($N$2),VLOOKUP($N135,INDIRECT($O$3),R$8,0)),IF(LEFT($C135,1)="N",3,0))</f>
        <v>36.819000000000003</v>
      </c>
      <c r="S135" s="411" cm="1">
        <f t="array" aca="1" ref="S135" ca="1">ROUND(IF($M135="Y",VLOOKUP($N135,INDIRECT($O$3),S$8,0)*INDIRECT($N$2),VLOOKUP($N135,INDIRECT($O$3),S$8,0)),IF(LEFT($C135,1)="N",3,0))</f>
        <v>38.661000000000001</v>
      </c>
      <c r="T135" s="411" cm="1">
        <f t="array" aca="1" ref="T135" ca="1">ROUND(IF($M135="Y",VLOOKUP($N135,INDIRECT($O$3),T$8,0)*INDIRECT($N$2),VLOOKUP($N135,INDIRECT($O$3),T$8,0)),IF(LEFT($C135,1)="N",3,0))</f>
        <v>40.594000000000001</v>
      </c>
      <c r="U135" s="411" cm="1">
        <f t="array" aca="1" ref="U135" ca="1">ROUND(IF($M135="Y",VLOOKUP($N135,INDIRECT($O$3),U$8,0)*INDIRECT($N$2),VLOOKUP($N135,INDIRECT($O$3),U$8,0)),IF(LEFT($C135,1)="N",3,0))</f>
        <v>42.622999999999998</v>
      </c>
      <c r="W135" s="412" t="str">
        <f t="shared" si="126"/>
        <v>Y</v>
      </c>
      <c r="X135" s="355" t="str">
        <f t="shared" si="127"/>
        <v>08670C</v>
      </c>
      <c r="Y135" s="413" t="str">
        <f t="shared" si="128"/>
        <v>094</v>
      </c>
      <c r="Z135" s="355" t="str">
        <f t="shared" si="129"/>
        <v xml:space="preserve">Real Est Investigator II </v>
      </c>
      <c r="AA135" s="414">
        <f t="shared" ca="1" si="130"/>
        <v>35.066000000000003</v>
      </c>
      <c r="AB135" s="414">
        <f t="shared" ca="1" si="131"/>
        <v>36.819000000000003</v>
      </c>
      <c r="AC135" s="414">
        <f t="shared" ca="1" si="132"/>
        <v>38.661000000000001</v>
      </c>
      <c r="AD135" s="414">
        <f t="shared" ca="1" si="133"/>
        <v>40.594000000000001</v>
      </c>
      <c r="AE135" s="414">
        <f t="shared" ca="1" si="134"/>
        <v>42.622999999999998</v>
      </c>
    </row>
    <row r="136" spans="1:31">
      <c r="A136" s="406" t="s">
        <v>274</v>
      </c>
      <c r="B136" s="407" t="s">
        <v>66</v>
      </c>
      <c r="C136" s="406" t="s">
        <v>43</v>
      </c>
      <c r="D136" s="464" t="s">
        <v>275</v>
      </c>
      <c r="E136" s="406">
        <v>320</v>
      </c>
      <c r="F136" s="406">
        <v>7</v>
      </c>
      <c r="G136" s="409">
        <f t="shared" ca="1" si="108"/>
        <v>30.58</v>
      </c>
      <c r="H136" s="409">
        <f t="shared" ca="1" si="109"/>
        <v>32.109000000000002</v>
      </c>
      <c r="I136" s="409">
        <f t="shared" ca="1" si="110"/>
        <v>33.715000000000003</v>
      </c>
      <c r="J136" s="409">
        <f t="shared" ca="1" si="111"/>
        <v>35.402000000000001</v>
      </c>
      <c r="K136" s="409">
        <f t="shared" ca="1" si="112"/>
        <v>37.170999999999999</v>
      </c>
      <c r="L136" s="365"/>
      <c r="M136" s="335" t="s">
        <v>588</v>
      </c>
      <c r="N136" s="331" t="str">
        <f t="shared" si="113"/>
        <v>52775C</v>
      </c>
      <c r="O136" s="410" t="str">
        <f t="shared" si="114"/>
        <v>064</v>
      </c>
      <c r="P136" s="332" t="str">
        <f t="shared" si="115"/>
        <v xml:space="preserve">Real Estate Assistant </v>
      </c>
      <c r="Q136" s="411" cm="1">
        <f t="array" aca="1" ref="Q136" ca="1">ROUND(IF($M136="Y",VLOOKUP($N136,INDIRECT($O$3),Q$8,0)*INDIRECT($N$2),VLOOKUP($N136,INDIRECT($O$3),Q$8,0)),IF(LEFT($C136,1)="N",3,0))</f>
        <v>30.58</v>
      </c>
      <c r="R136" s="411" cm="1">
        <f t="array" aca="1" ref="R136" ca="1">ROUND(IF($M136="Y",VLOOKUP($N136,INDIRECT($O$3),R$8,0)*INDIRECT($N$2),VLOOKUP($N136,INDIRECT($O$3),R$8,0)),IF(LEFT($C136,1)="N",3,0))</f>
        <v>32.109000000000002</v>
      </c>
      <c r="S136" s="411" cm="1">
        <f t="array" aca="1" ref="S136" ca="1">ROUND(IF($M136="Y",VLOOKUP($N136,INDIRECT($O$3),S$8,0)*INDIRECT($N$2),VLOOKUP($N136,INDIRECT($O$3),S$8,0)),IF(LEFT($C136,1)="N",3,0))</f>
        <v>33.715000000000003</v>
      </c>
      <c r="T136" s="411" cm="1">
        <f t="array" aca="1" ref="T136" ca="1">ROUND(IF($M136="Y",VLOOKUP($N136,INDIRECT($O$3),T$8,0)*INDIRECT($N$2),VLOOKUP($N136,INDIRECT($O$3),T$8,0)),IF(LEFT($C136,1)="N",3,0))</f>
        <v>35.402000000000001</v>
      </c>
      <c r="U136" s="411" cm="1">
        <f t="array" aca="1" ref="U136" ca="1">ROUND(IF($M136="Y",VLOOKUP($N136,INDIRECT($O$3),U$8,0)*INDIRECT($N$2),VLOOKUP($N136,INDIRECT($O$3),U$8,0)),IF(LEFT($C136,1)="N",3,0))</f>
        <v>37.170999999999999</v>
      </c>
      <c r="W136" s="412" t="str">
        <f t="shared" si="126"/>
        <v>Y</v>
      </c>
      <c r="X136" s="355" t="str">
        <f t="shared" si="127"/>
        <v>52775C</v>
      </c>
      <c r="Y136" s="413" t="str">
        <f t="shared" si="128"/>
        <v>064</v>
      </c>
      <c r="Z136" s="355" t="str">
        <f t="shared" si="129"/>
        <v xml:space="preserve">Real Estate Assistant </v>
      </c>
      <c r="AA136" s="414">
        <f t="shared" ca="1" si="130"/>
        <v>30.58</v>
      </c>
      <c r="AB136" s="414">
        <f t="shared" ca="1" si="131"/>
        <v>32.109000000000002</v>
      </c>
      <c r="AC136" s="414">
        <f t="shared" ca="1" si="132"/>
        <v>33.715000000000003</v>
      </c>
      <c r="AD136" s="414">
        <f t="shared" ca="1" si="133"/>
        <v>35.402000000000001</v>
      </c>
      <c r="AE136" s="414">
        <f t="shared" ca="1" si="134"/>
        <v>37.170999999999999</v>
      </c>
    </row>
    <row r="137" spans="1:31">
      <c r="A137" s="406" t="s">
        <v>519</v>
      </c>
      <c r="B137" s="407" t="s">
        <v>656</v>
      </c>
      <c r="C137" s="406" t="s">
        <v>43</v>
      </c>
      <c r="D137" s="464" t="s">
        <v>518</v>
      </c>
      <c r="E137" s="406">
        <v>293</v>
      </c>
      <c r="F137" s="406">
        <v>6</v>
      </c>
      <c r="G137" s="409">
        <f t="shared" ca="1" si="108"/>
        <v>28.324000000000002</v>
      </c>
      <c r="H137" s="409">
        <f t="shared" ca="1" si="109"/>
        <v>29.738</v>
      </c>
      <c r="I137" s="409">
        <f t="shared" ca="1" si="110"/>
        <v>31.225000000000001</v>
      </c>
      <c r="J137" s="409">
        <f t="shared" ca="1" si="111"/>
        <v>32.786999999999999</v>
      </c>
      <c r="K137" s="409">
        <f t="shared" ca="1" si="112"/>
        <v>34.424999999999997</v>
      </c>
      <c r="L137" s="365"/>
      <c r="M137" s="335" t="s">
        <v>588</v>
      </c>
      <c r="N137" s="331" t="str">
        <f t="shared" si="113"/>
        <v>52978C</v>
      </c>
      <c r="O137" s="410" t="str">
        <f t="shared" si="114"/>
        <v>132</v>
      </c>
      <c r="P137" s="332" t="str">
        <f t="shared" si="115"/>
        <v>Security Specialist</v>
      </c>
      <c r="Q137" s="411" cm="1">
        <f t="array" aca="1" ref="Q137" ca="1">ROUND(IF($M137="Y",VLOOKUP($N137,INDIRECT($O$3),Q$8,0)*INDIRECT($N$2),VLOOKUP($N137,INDIRECT($O$3),Q$8,0)),IF(LEFT($C137,1)="N",3,0))</f>
        <v>28.324000000000002</v>
      </c>
      <c r="R137" s="411" cm="1">
        <f t="array" aca="1" ref="R137" ca="1">ROUND(IF($M137="Y",VLOOKUP($N137,INDIRECT($O$3),R$8,0)*INDIRECT($N$2),VLOOKUP($N137,INDIRECT($O$3),R$8,0)),IF(LEFT($C137,1)="N",3,0))</f>
        <v>29.738</v>
      </c>
      <c r="S137" s="411" cm="1">
        <f t="array" aca="1" ref="S137" ca="1">ROUND(IF($M137="Y",VLOOKUP($N137,INDIRECT($O$3),S$8,0)*INDIRECT($N$2),VLOOKUP($N137,INDIRECT($O$3),S$8,0)),IF(LEFT($C137,1)="N",3,0))</f>
        <v>31.225000000000001</v>
      </c>
      <c r="T137" s="411" cm="1">
        <f t="array" aca="1" ref="T137" ca="1">ROUND(IF($M137="Y",VLOOKUP($N137,INDIRECT($O$3),T$8,0)*INDIRECT($N$2),VLOOKUP($N137,INDIRECT($O$3),T$8,0)),IF(LEFT($C137,1)="N",3,0))</f>
        <v>32.786999999999999</v>
      </c>
      <c r="U137" s="411" cm="1">
        <f t="array" aca="1" ref="U137" ca="1">ROUND(IF($M137="Y",VLOOKUP($N137,INDIRECT($O$3),U$8,0)*INDIRECT($N$2),VLOOKUP($N137,INDIRECT($O$3),U$8,0)),IF(LEFT($C137,1)="N",3,0))</f>
        <v>34.424999999999997</v>
      </c>
      <c r="W137" s="412" t="str">
        <f t="shared" si="126"/>
        <v>Y</v>
      </c>
      <c r="X137" s="355" t="str">
        <f t="shared" si="127"/>
        <v>52978C</v>
      </c>
      <c r="Y137" s="413" t="str">
        <f t="shared" si="128"/>
        <v>132</v>
      </c>
      <c r="Z137" s="355" t="str">
        <f t="shared" si="129"/>
        <v>Security Specialist</v>
      </c>
      <c r="AA137" s="414">
        <f t="shared" ca="1" si="130"/>
        <v>28.324000000000002</v>
      </c>
      <c r="AB137" s="414">
        <f t="shared" ca="1" si="131"/>
        <v>29.738</v>
      </c>
      <c r="AC137" s="414">
        <f t="shared" ca="1" si="132"/>
        <v>31.225000000000001</v>
      </c>
      <c r="AD137" s="414">
        <f t="shared" ca="1" si="133"/>
        <v>32.786999999999999</v>
      </c>
      <c r="AE137" s="414">
        <f t="shared" ca="1" si="134"/>
        <v>34.424999999999997</v>
      </c>
    </row>
    <row r="138" spans="1:31">
      <c r="A138" s="406" t="s">
        <v>276</v>
      </c>
      <c r="B138" s="407" t="s">
        <v>94</v>
      </c>
      <c r="C138" s="406" t="s">
        <v>43</v>
      </c>
      <c r="D138" s="464" t="s">
        <v>277</v>
      </c>
      <c r="E138" s="406">
        <v>368</v>
      </c>
      <c r="F138" s="406">
        <v>8</v>
      </c>
      <c r="G138" s="409">
        <f t="shared" ca="1" si="108"/>
        <v>34.450000000000003</v>
      </c>
      <c r="H138" s="409">
        <f t="shared" ca="1" si="109"/>
        <v>36.173000000000002</v>
      </c>
      <c r="I138" s="409">
        <f t="shared" ca="1" si="110"/>
        <v>37.981000000000002</v>
      </c>
      <c r="J138" s="409">
        <f t="shared" ca="1" si="111"/>
        <v>39.880000000000003</v>
      </c>
      <c r="K138" s="409">
        <f t="shared" ca="1" si="112"/>
        <v>41.875999999999998</v>
      </c>
      <c r="L138" s="365"/>
      <c r="M138" s="335" t="s">
        <v>588</v>
      </c>
      <c r="N138" s="331" t="str">
        <f t="shared" si="113"/>
        <v>05277C</v>
      </c>
      <c r="O138" s="410" t="str">
        <f t="shared" si="114"/>
        <v>099</v>
      </c>
      <c r="P138" s="332" t="str">
        <f t="shared" si="115"/>
        <v>Senior Graphic Designer</v>
      </c>
      <c r="Q138" s="411" cm="1">
        <f t="array" aca="1" ref="Q138" ca="1">ROUND(IF($M138="Y",VLOOKUP($N138,INDIRECT($O$3),Q$8,0)*INDIRECT($N$2),VLOOKUP($N138,INDIRECT($O$3),Q$8,0)),IF(LEFT($C138,1)="N",3,0))</f>
        <v>34.450000000000003</v>
      </c>
      <c r="R138" s="411" cm="1">
        <f t="array" aca="1" ref="R138" ca="1">ROUND(IF($M138="Y",VLOOKUP($N138,INDIRECT($O$3),R$8,0)*INDIRECT($N$2),VLOOKUP($N138,INDIRECT($O$3),R$8,0)),IF(LEFT($C138,1)="N",3,0))</f>
        <v>36.173000000000002</v>
      </c>
      <c r="S138" s="411" cm="1">
        <f t="array" aca="1" ref="S138" ca="1">ROUND(IF($M138="Y",VLOOKUP($N138,INDIRECT($O$3),S$8,0)*INDIRECT($N$2),VLOOKUP($N138,INDIRECT($O$3),S$8,0)),IF(LEFT($C138,1)="N",3,0))</f>
        <v>37.981000000000002</v>
      </c>
      <c r="T138" s="411" cm="1">
        <f t="array" aca="1" ref="T138" ca="1">ROUND(IF($M138="Y",VLOOKUP($N138,INDIRECT($O$3),T$8,0)*INDIRECT($N$2),VLOOKUP($N138,INDIRECT($O$3),T$8,0)),IF(LEFT($C138,1)="N",3,0))</f>
        <v>39.880000000000003</v>
      </c>
      <c r="U138" s="411" cm="1">
        <f t="array" aca="1" ref="U138" ca="1">ROUND(IF($M138="Y",VLOOKUP($N138,INDIRECT($O$3),U$8,0)*INDIRECT($N$2),VLOOKUP($N138,INDIRECT($O$3),U$8,0)),IF(LEFT($C138,1)="N",3,0))</f>
        <v>41.875999999999998</v>
      </c>
      <c r="W138" s="412" t="str">
        <f t="shared" si="126"/>
        <v>Y</v>
      </c>
      <c r="X138" s="355" t="str">
        <f t="shared" si="127"/>
        <v>05277C</v>
      </c>
      <c r="Y138" s="413" t="str">
        <f t="shared" si="128"/>
        <v>099</v>
      </c>
      <c r="Z138" s="355" t="str">
        <f t="shared" si="129"/>
        <v>Senior Graphic Designer</v>
      </c>
      <c r="AA138" s="414">
        <f t="shared" ca="1" si="130"/>
        <v>34.450000000000003</v>
      </c>
      <c r="AB138" s="414">
        <f t="shared" ca="1" si="131"/>
        <v>36.173000000000002</v>
      </c>
      <c r="AC138" s="414">
        <f t="shared" ca="1" si="132"/>
        <v>37.981000000000002</v>
      </c>
      <c r="AD138" s="414">
        <f t="shared" ca="1" si="133"/>
        <v>39.880000000000003</v>
      </c>
      <c r="AE138" s="414">
        <f t="shared" ca="1" si="134"/>
        <v>41.875999999999998</v>
      </c>
    </row>
    <row r="139" spans="1:31">
      <c r="A139" s="406" t="s">
        <v>278</v>
      </c>
      <c r="B139" s="407" t="s">
        <v>279</v>
      </c>
      <c r="C139" s="406" t="s">
        <v>43</v>
      </c>
      <c r="D139" s="464" t="s">
        <v>280</v>
      </c>
      <c r="E139" s="406">
        <v>308</v>
      </c>
      <c r="F139" s="406">
        <v>6</v>
      </c>
      <c r="G139" s="409">
        <f t="shared" ca="1" si="108"/>
        <v>29.445</v>
      </c>
      <c r="H139" s="409">
        <f t="shared" ca="1" si="109"/>
        <v>30.919</v>
      </c>
      <c r="I139" s="409">
        <f t="shared" ca="1" si="110"/>
        <v>32.463999999999999</v>
      </c>
      <c r="J139" s="409">
        <f t="shared" ca="1" si="111"/>
        <v>34.088000000000001</v>
      </c>
      <c r="K139" s="409">
        <f t="shared" ca="1" si="112"/>
        <v>35.790999999999997</v>
      </c>
      <c r="L139" s="365"/>
      <c r="M139" s="335" t="s">
        <v>588</v>
      </c>
      <c r="N139" s="331" t="str">
        <f t="shared" si="113"/>
        <v>09171C</v>
      </c>
      <c r="O139" s="410" t="str">
        <f t="shared" si="114"/>
        <v>142</v>
      </c>
      <c r="P139" s="332" t="str">
        <f t="shared" si="115"/>
        <v xml:space="preserve">Senior Legal Support Specialist  </v>
      </c>
      <c r="Q139" s="411" cm="1">
        <f t="array" aca="1" ref="Q139" ca="1">ROUND(IF($M139="Y",VLOOKUP($N139,INDIRECT($O$3),Q$8,0)*INDIRECT($N$2),VLOOKUP($N139,INDIRECT($O$3),Q$8,0)),IF(LEFT($C139,1)="N",3,0))</f>
        <v>29.445</v>
      </c>
      <c r="R139" s="411" cm="1">
        <f t="array" aca="1" ref="R139" ca="1">ROUND(IF($M139="Y",VLOOKUP($N139,INDIRECT($O$3),R$8,0)*INDIRECT($N$2),VLOOKUP($N139,INDIRECT($O$3),R$8,0)),IF(LEFT($C139,1)="N",3,0))</f>
        <v>30.919</v>
      </c>
      <c r="S139" s="411" cm="1">
        <f t="array" aca="1" ref="S139" ca="1">ROUND(IF($M139="Y",VLOOKUP($N139,INDIRECT($O$3),S$8,0)*INDIRECT($N$2),VLOOKUP($N139,INDIRECT($O$3),S$8,0)),IF(LEFT($C139,1)="N",3,0))</f>
        <v>32.463999999999999</v>
      </c>
      <c r="T139" s="411" cm="1">
        <f t="array" aca="1" ref="T139" ca="1">ROUND(IF($M139="Y",VLOOKUP($N139,INDIRECT($O$3),T$8,0)*INDIRECT($N$2),VLOOKUP($N139,INDIRECT($O$3),T$8,0)),IF(LEFT($C139,1)="N",3,0))</f>
        <v>34.088000000000001</v>
      </c>
      <c r="U139" s="411" cm="1">
        <f t="array" aca="1" ref="U139" ca="1">ROUND(IF($M139="Y",VLOOKUP($N139,INDIRECT($O$3),U$8,0)*INDIRECT($N$2),VLOOKUP($N139,INDIRECT($O$3),U$8,0)),IF(LEFT($C139,1)="N",3,0))</f>
        <v>35.790999999999997</v>
      </c>
      <c r="W139" s="412" t="str">
        <f t="shared" si="126"/>
        <v>Y</v>
      </c>
      <c r="X139" s="355" t="str">
        <f t="shared" si="127"/>
        <v>09171C</v>
      </c>
      <c r="Y139" s="413" t="str">
        <f t="shared" si="128"/>
        <v>142</v>
      </c>
      <c r="Z139" s="355" t="str">
        <f t="shared" si="129"/>
        <v xml:space="preserve">Senior Legal Support Specialist  </v>
      </c>
      <c r="AA139" s="414">
        <f t="shared" ca="1" si="130"/>
        <v>29.445</v>
      </c>
      <c r="AB139" s="414">
        <f t="shared" ca="1" si="131"/>
        <v>30.919</v>
      </c>
      <c r="AC139" s="414">
        <f t="shared" ca="1" si="132"/>
        <v>32.463999999999999</v>
      </c>
      <c r="AD139" s="414">
        <f t="shared" ca="1" si="133"/>
        <v>34.088000000000001</v>
      </c>
      <c r="AE139" s="414">
        <f t="shared" ca="1" si="134"/>
        <v>35.790999999999997</v>
      </c>
    </row>
    <row r="140" spans="1:31">
      <c r="A140" s="420" t="s">
        <v>38</v>
      </c>
      <c r="B140" s="407" t="s">
        <v>39</v>
      </c>
      <c r="C140" s="420" t="s">
        <v>21</v>
      </c>
      <c r="D140" s="467" t="s">
        <v>40</v>
      </c>
      <c r="E140" s="420">
        <v>455</v>
      </c>
      <c r="F140" s="420">
        <v>10</v>
      </c>
      <c r="G140" s="409">
        <f t="shared" ca="1" si="108"/>
        <v>86228</v>
      </c>
      <c r="H140" s="409">
        <f t="shared" ca="1" si="109"/>
        <v>90540</v>
      </c>
      <c r="I140" s="409">
        <f t="shared" ca="1" si="110"/>
        <v>95066</v>
      </c>
      <c r="J140" s="409">
        <f t="shared" ca="1" si="111"/>
        <v>99821</v>
      </c>
      <c r="K140" s="409">
        <f t="shared" ca="1" si="112"/>
        <v>104810</v>
      </c>
      <c r="L140" s="365"/>
      <c r="M140" s="335" t="s">
        <v>588</v>
      </c>
      <c r="N140" s="331" t="str">
        <f t="shared" si="113"/>
        <v>52740C</v>
      </c>
      <c r="O140" s="410" t="str">
        <f t="shared" si="114"/>
        <v>118</v>
      </c>
      <c r="P140" s="332" t="str">
        <f t="shared" si="115"/>
        <v xml:space="preserve">Senior Project Coordinator </v>
      </c>
      <c r="Q140" s="411" cm="1">
        <f t="array" aca="1" ref="Q140" ca="1">ROUND(IF($M140="Y",VLOOKUP($N140,INDIRECT($O$3),Q$8,0)*INDIRECT($N$2),VLOOKUP($N140,INDIRECT($O$3),Q$8,0)),IF(LEFT($C140,1)="N",3,0))</f>
        <v>86228</v>
      </c>
      <c r="R140" s="411" cm="1">
        <f t="array" aca="1" ref="R140" ca="1">ROUND(IF($M140="Y",VLOOKUP($N140,INDIRECT($O$3),R$8,0)*INDIRECT($N$2),VLOOKUP($N140,INDIRECT($O$3),R$8,0)),IF(LEFT($C140,1)="N",3,0))</f>
        <v>90540</v>
      </c>
      <c r="S140" s="411" cm="1">
        <f t="array" aca="1" ref="S140" ca="1">ROUND(IF($M140="Y",VLOOKUP($N140,INDIRECT($O$3),S$8,0)*INDIRECT($N$2),VLOOKUP($N140,INDIRECT($O$3),S$8,0)),IF(LEFT($C140,1)="N",3,0))</f>
        <v>95066</v>
      </c>
      <c r="T140" s="411" cm="1">
        <f t="array" aca="1" ref="T140" ca="1">ROUND(IF($M140="Y",VLOOKUP($N140,INDIRECT($O$3),T$8,0)*INDIRECT($N$2),VLOOKUP($N140,INDIRECT($O$3),T$8,0)),IF(LEFT($C140,1)="N",3,0))</f>
        <v>99821</v>
      </c>
      <c r="U140" s="411" cm="1">
        <f t="array" aca="1" ref="U140" ca="1">ROUND(IF($M140="Y",VLOOKUP($N140,INDIRECT($O$3),U$8,0)*INDIRECT($N$2),VLOOKUP($N140,INDIRECT($O$3),U$8,0)),IF(LEFT($C140,1)="N",3,0))</f>
        <v>104810</v>
      </c>
      <c r="W140" s="412" t="str">
        <f t="shared" si="126"/>
        <v>Y</v>
      </c>
      <c r="X140" s="355" t="str">
        <f t="shared" si="127"/>
        <v>52740C</v>
      </c>
      <c r="Y140" s="413" t="str">
        <f t="shared" si="128"/>
        <v>118</v>
      </c>
      <c r="Z140" s="355" t="str">
        <f t="shared" si="129"/>
        <v xml:space="preserve">Senior Project Coordinator </v>
      </c>
      <c r="AA140" s="414">
        <f t="shared" ca="1" si="130"/>
        <v>41.455999999999996</v>
      </c>
      <c r="AB140" s="414">
        <f t="shared" ca="1" si="131"/>
        <v>43.528999999999996</v>
      </c>
      <c r="AC140" s="414">
        <f t="shared" ca="1" si="132"/>
        <v>45.704999999999998</v>
      </c>
      <c r="AD140" s="414">
        <f t="shared" ca="1" si="133"/>
        <v>47.991</v>
      </c>
      <c r="AE140" s="414">
        <f t="shared" ca="1" si="134"/>
        <v>50.39</v>
      </c>
    </row>
    <row r="141" spans="1:31">
      <c r="A141" s="420" t="s">
        <v>536</v>
      </c>
      <c r="B141" s="407">
        <v>140</v>
      </c>
      <c r="C141" s="420" t="s">
        <v>43</v>
      </c>
      <c r="D141" s="467" t="s">
        <v>535</v>
      </c>
      <c r="E141" s="420">
        <v>308</v>
      </c>
      <c r="F141" s="420">
        <v>6</v>
      </c>
      <c r="G141" s="409">
        <f t="shared" ca="1" si="108"/>
        <v>29.445</v>
      </c>
      <c r="H141" s="409">
        <f t="shared" ca="1" si="109"/>
        <v>30.919</v>
      </c>
      <c r="I141" s="409">
        <f t="shared" ca="1" si="110"/>
        <v>32.463999999999999</v>
      </c>
      <c r="J141" s="409">
        <f t="shared" ca="1" si="111"/>
        <v>34.088000000000001</v>
      </c>
      <c r="K141" s="409">
        <f t="shared" ca="1" si="112"/>
        <v>35.790999999999997</v>
      </c>
      <c r="L141" s="365"/>
      <c r="M141" s="335" t="s">
        <v>588</v>
      </c>
      <c r="N141" s="331" t="str">
        <f t="shared" si="113"/>
        <v>52996C</v>
      </c>
      <c r="O141" s="410">
        <f t="shared" si="114"/>
        <v>140</v>
      </c>
      <c r="P141" s="332" t="str">
        <f t="shared" si="115"/>
        <v>Service Center Agent</v>
      </c>
      <c r="Q141" s="411" cm="1">
        <f t="array" aca="1" ref="Q141" ca="1">ROUND(IF($M141="Y",VLOOKUP($N141,INDIRECT($O$3),Q$8,0)*INDIRECT($N$2),VLOOKUP($N141,INDIRECT($O$3),Q$8,0)),IF(LEFT($C141,1)="N",3,0))</f>
        <v>29.445</v>
      </c>
      <c r="R141" s="411" cm="1">
        <f t="array" aca="1" ref="R141" ca="1">ROUND(IF($M141="Y",VLOOKUP($N141,INDIRECT($O$3),R$8,0)*INDIRECT($N$2),VLOOKUP($N141,INDIRECT($O$3),R$8,0)),IF(LEFT($C141,1)="N",3,0))</f>
        <v>30.919</v>
      </c>
      <c r="S141" s="411" cm="1">
        <f t="array" aca="1" ref="S141" ca="1">ROUND(IF($M141="Y",VLOOKUP($N141,INDIRECT($O$3),S$8,0)*INDIRECT($N$2),VLOOKUP($N141,INDIRECT($O$3),S$8,0)),IF(LEFT($C141,1)="N",3,0))</f>
        <v>32.463999999999999</v>
      </c>
      <c r="T141" s="411" cm="1">
        <f t="array" aca="1" ref="T141" ca="1">ROUND(IF($M141="Y",VLOOKUP($N141,INDIRECT($O$3),T$8,0)*INDIRECT($N$2),VLOOKUP($N141,INDIRECT($O$3),T$8,0)),IF(LEFT($C141,1)="N",3,0))</f>
        <v>34.088000000000001</v>
      </c>
      <c r="U141" s="411" cm="1">
        <f t="array" aca="1" ref="U141" ca="1">ROUND(IF($M141="Y",VLOOKUP($N141,INDIRECT($O$3),U$8,0)*INDIRECT($N$2),VLOOKUP($N141,INDIRECT($O$3),U$8,0)),IF(LEFT($C141,1)="N",3,0))</f>
        <v>35.790999999999997</v>
      </c>
      <c r="W141" s="412" t="str">
        <f t="shared" si="126"/>
        <v>Y</v>
      </c>
      <c r="X141" s="355" t="str">
        <f t="shared" si="127"/>
        <v>52996C</v>
      </c>
      <c r="Y141" s="413">
        <f t="shared" si="128"/>
        <v>140</v>
      </c>
      <c r="Z141" s="355" t="str">
        <f t="shared" si="129"/>
        <v>Service Center Agent</v>
      </c>
      <c r="AA141" s="414">
        <f t="shared" ca="1" si="130"/>
        <v>29.445</v>
      </c>
      <c r="AB141" s="414">
        <f t="shared" ca="1" si="131"/>
        <v>30.919</v>
      </c>
      <c r="AC141" s="414">
        <f t="shared" ca="1" si="132"/>
        <v>32.463999999999999</v>
      </c>
      <c r="AD141" s="414">
        <f t="shared" ca="1" si="133"/>
        <v>34.088000000000001</v>
      </c>
      <c r="AE141" s="414">
        <f t="shared" ca="1" si="134"/>
        <v>35.790999999999997</v>
      </c>
    </row>
    <row r="142" spans="1:31">
      <c r="A142" s="406" t="s">
        <v>281</v>
      </c>
      <c r="B142" s="407" t="s">
        <v>282</v>
      </c>
      <c r="C142" s="406" t="s">
        <v>43</v>
      </c>
      <c r="D142" s="464" t="s">
        <v>283</v>
      </c>
      <c r="E142" s="406">
        <v>280</v>
      </c>
      <c r="F142" s="406">
        <v>6</v>
      </c>
      <c r="G142" s="409">
        <f t="shared" ref="G142:G152" ca="1" si="140">Q142</f>
        <v>27.219000000000001</v>
      </c>
      <c r="H142" s="409">
        <f t="shared" ref="H142:H152" ca="1" si="141">R142</f>
        <v>28.579000000000001</v>
      </c>
      <c r="I142" s="409">
        <f t="shared" ref="I142:I152" ca="1" si="142">S142</f>
        <v>30.006</v>
      </c>
      <c r="J142" s="409">
        <f t="shared" ref="J142:J152" ca="1" si="143">T142</f>
        <v>31.509</v>
      </c>
      <c r="K142" s="409">
        <f t="shared" ref="K142:K152" ca="1" si="144">U142</f>
        <v>33.082999999999998</v>
      </c>
      <c r="L142" s="365"/>
      <c r="M142" s="335" t="s">
        <v>588</v>
      </c>
      <c r="N142" s="331" t="str">
        <f t="shared" ref="N142:N152" si="145">A142</f>
        <v>09280C</v>
      </c>
      <c r="O142" s="410" t="str">
        <f t="shared" ref="O142:O152" si="146">B142</f>
        <v>144</v>
      </c>
      <c r="P142" s="332" t="str">
        <f t="shared" ref="P142:P152" si="147">D142</f>
        <v xml:space="preserve">Solid Waste Aide  </v>
      </c>
      <c r="Q142" s="411" cm="1">
        <f t="array" aca="1" ref="Q142" ca="1">ROUND(IF($M142="Y",VLOOKUP($N142,INDIRECT($O$3),Q$8,0)*INDIRECT($N$2),VLOOKUP($N142,INDIRECT($O$3),Q$8,0)),IF(LEFT($C142,1)="N",3,0))</f>
        <v>27.219000000000001</v>
      </c>
      <c r="R142" s="411" cm="1">
        <f t="array" aca="1" ref="R142" ca="1">ROUND(IF($M142="Y",VLOOKUP($N142,INDIRECT($O$3),R$8,0)*INDIRECT($N$2),VLOOKUP($N142,INDIRECT($O$3),R$8,0)),IF(LEFT($C142,1)="N",3,0))</f>
        <v>28.579000000000001</v>
      </c>
      <c r="S142" s="411" cm="1">
        <f t="array" aca="1" ref="S142" ca="1">ROUND(IF($M142="Y",VLOOKUP($N142,INDIRECT($O$3),S$8,0)*INDIRECT($N$2),VLOOKUP($N142,INDIRECT($O$3),S$8,0)),IF(LEFT($C142,1)="N",3,0))</f>
        <v>30.006</v>
      </c>
      <c r="T142" s="411" cm="1">
        <f t="array" aca="1" ref="T142" ca="1">ROUND(IF($M142="Y",VLOOKUP($N142,INDIRECT($O$3),T$8,0)*INDIRECT($N$2),VLOOKUP($N142,INDIRECT($O$3),T$8,0)),IF(LEFT($C142,1)="N",3,0))</f>
        <v>31.509</v>
      </c>
      <c r="U142" s="411" cm="1">
        <f t="array" aca="1" ref="U142" ca="1">ROUND(IF($M142="Y",VLOOKUP($N142,INDIRECT($O$3),U$8,0)*INDIRECT($N$2),VLOOKUP($N142,INDIRECT($O$3),U$8,0)),IF(LEFT($C142,1)="N",3,0))</f>
        <v>33.082999999999998</v>
      </c>
      <c r="W142" s="412" t="str">
        <f t="shared" si="126"/>
        <v>Y</v>
      </c>
      <c r="X142" s="355" t="str">
        <f t="shared" si="127"/>
        <v>09280C</v>
      </c>
      <c r="Y142" s="413" t="str">
        <f t="shared" si="128"/>
        <v>144</v>
      </c>
      <c r="Z142" s="355" t="str">
        <f t="shared" si="129"/>
        <v xml:space="preserve">Solid Waste Aide  </v>
      </c>
      <c r="AA142" s="414">
        <f t="shared" ca="1" si="130"/>
        <v>27.219000000000001</v>
      </c>
      <c r="AB142" s="414">
        <f t="shared" ca="1" si="131"/>
        <v>28.579000000000001</v>
      </c>
      <c r="AC142" s="414">
        <f t="shared" ca="1" si="132"/>
        <v>30.006</v>
      </c>
      <c r="AD142" s="414">
        <f t="shared" ca="1" si="133"/>
        <v>31.509</v>
      </c>
      <c r="AE142" s="414">
        <f t="shared" ca="1" si="134"/>
        <v>33.082999999999998</v>
      </c>
    </row>
    <row r="143" spans="1:31">
      <c r="A143" s="406" t="s">
        <v>284</v>
      </c>
      <c r="B143" s="407">
        <v>209</v>
      </c>
      <c r="C143" s="406" t="s">
        <v>43</v>
      </c>
      <c r="D143" s="464" t="s">
        <v>285</v>
      </c>
      <c r="E143" s="406">
        <v>376</v>
      </c>
      <c r="F143" s="406">
        <v>8</v>
      </c>
      <c r="G143" s="409">
        <f t="shared" ca="1" si="140"/>
        <v>35.066000000000003</v>
      </c>
      <c r="H143" s="409">
        <f t="shared" ca="1" si="141"/>
        <v>36.819000000000003</v>
      </c>
      <c r="I143" s="409">
        <f t="shared" ca="1" si="142"/>
        <v>38.661000000000001</v>
      </c>
      <c r="J143" s="409">
        <f t="shared" ca="1" si="143"/>
        <v>40.594000000000001</v>
      </c>
      <c r="K143" s="409">
        <f t="shared" ca="1" si="144"/>
        <v>42.622999999999998</v>
      </c>
      <c r="L143" s="365"/>
      <c r="M143" s="335" t="s">
        <v>588</v>
      </c>
      <c r="N143" s="331" t="str">
        <f t="shared" si="145"/>
        <v>09285C</v>
      </c>
      <c r="O143" s="410">
        <f t="shared" si="146"/>
        <v>209</v>
      </c>
      <c r="P143" s="332" t="str">
        <f t="shared" si="147"/>
        <v>Space Coordinator Property Services</v>
      </c>
      <c r="Q143" s="411" cm="1">
        <f t="array" aca="1" ref="Q143" ca="1">ROUND(IF($M143="Y",VLOOKUP($N143,INDIRECT($O$3),Q$8,0)*INDIRECT($N$2),VLOOKUP($N143,INDIRECT($O$3),Q$8,0)),IF(LEFT($C143,1)="N",3,0))</f>
        <v>35.066000000000003</v>
      </c>
      <c r="R143" s="411" cm="1">
        <f t="array" aca="1" ref="R143" ca="1">ROUND(IF($M143="Y",VLOOKUP($N143,INDIRECT($O$3),R$8,0)*INDIRECT($N$2),VLOOKUP($N143,INDIRECT($O$3),R$8,0)),IF(LEFT($C143,1)="N",3,0))</f>
        <v>36.819000000000003</v>
      </c>
      <c r="S143" s="411" cm="1">
        <f t="array" aca="1" ref="S143" ca="1">ROUND(IF($M143="Y",VLOOKUP($N143,INDIRECT($O$3),S$8,0)*INDIRECT($N$2),VLOOKUP($N143,INDIRECT($O$3),S$8,0)),IF(LEFT($C143,1)="N",3,0))</f>
        <v>38.661000000000001</v>
      </c>
      <c r="T143" s="411" cm="1">
        <f t="array" aca="1" ref="T143" ca="1">ROUND(IF($M143="Y",VLOOKUP($N143,INDIRECT($O$3),T$8,0)*INDIRECT($N$2),VLOOKUP($N143,INDIRECT($O$3),T$8,0)),IF(LEFT($C143,1)="N",3,0))</f>
        <v>40.594000000000001</v>
      </c>
      <c r="U143" s="411" cm="1">
        <f t="array" aca="1" ref="U143" ca="1">ROUND(IF($M143="Y",VLOOKUP($N143,INDIRECT($O$3),U$8,0)*INDIRECT($N$2),VLOOKUP($N143,INDIRECT($O$3),U$8,0)),IF(LEFT($C143,1)="N",3,0))</f>
        <v>42.622999999999998</v>
      </c>
      <c r="W143" s="412" t="str">
        <f t="shared" si="126"/>
        <v>Y</v>
      </c>
      <c r="X143" s="355" t="str">
        <f t="shared" si="127"/>
        <v>09285C</v>
      </c>
      <c r="Y143" s="413">
        <f t="shared" si="128"/>
        <v>209</v>
      </c>
      <c r="Z143" s="355" t="str">
        <f t="shared" si="129"/>
        <v>Space Coordinator Property Services</v>
      </c>
      <c r="AA143" s="414">
        <f t="shared" ca="1" si="130"/>
        <v>35.066000000000003</v>
      </c>
      <c r="AB143" s="414">
        <f t="shared" ca="1" si="131"/>
        <v>36.819000000000003</v>
      </c>
      <c r="AC143" s="414">
        <f t="shared" ca="1" si="132"/>
        <v>38.661000000000001</v>
      </c>
      <c r="AD143" s="414">
        <f t="shared" ca="1" si="133"/>
        <v>40.594000000000001</v>
      </c>
      <c r="AE143" s="414">
        <f t="shared" ca="1" si="134"/>
        <v>42.622999999999998</v>
      </c>
    </row>
    <row r="144" spans="1:31">
      <c r="A144" s="406" t="s">
        <v>556</v>
      </c>
      <c r="B144" s="407" t="s">
        <v>557</v>
      </c>
      <c r="C144" s="406" t="s">
        <v>43</v>
      </c>
      <c r="D144" s="464" t="s">
        <v>558</v>
      </c>
      <c r="E144" s="406">
        <v>370</v>
      </c>
      <c r="F144" s="406">
        <v>8</v>
      </c>
      <c r="G144" s="409">
        <f t="shared" ca="1" si="140"/>
        <v>34.276000000000003</v>
      </c>
      <c r="H144" s="409">
        <f t="shared" ca="1" si="141"/>
        <v>35.988999999999997</v>
      </c>
      <c r="I144" s="409">
        <f t="shared" ca="1" si="142"/>
        <v>37.787999999999997</v>
      </c>
      <c r="J144" s="409">
        <f t="shared" ca="1" si="143"/>
        <v>39.677</v>
      </c>
      <c r="K144" s="409">
        <f t="shared" ca="1" si="144"/>
        <v>41.661999999999999</v>
      </c>
      <c r="L144" s="365"/>
      <c r="M144" s="335" t="s">
        <v>588</v>
      </c>
      <c r="N144" s="331" t="str">
        <f t="shared" si="145"/>
        <v>52974C</v>
      </c>
      <c r="O144" s="410" t="str">
        <f t="shared" si="146"/>
        <v>095</v>
      </c>
      <c r="P144" s="332" t="str">
        <f t="shared" si="147"/>
        <v>Special Service District Coordinator</v>
      </c>
      <c r="Q144" s="411" cm="1">
        <f t="array" aca="1" ref="Q144" ca="1">ROUND(IF($M144="Y",VLOOKUP($N144,INDIRECT($O$3),Q$8,0)*INDIRECT($N$2),VLOOKUP($N144,INDIRECT($O$3),Q$8,0)),IF(LEFT($C144,1)="N",3,0))</f>
        <v>34.276000000000003</v>
      </c>
      <c r="R144" s="411" cm="1">
        <f t="array" aca="1" ref="R144" ca="1">ROUND(IF($M144="Y",VLOOKUP($N144,INDIRECT($O$3),R$8,0)*INDIRECT($N$2),VLOOKUP($N144,INDIRECT($O$3),R$8,0)),IF(LEFT($C144,1)="N",3,0))</f>
        <v>35.988999999999997</v>
      </c>
      <c r="S144" s="411" cm="1">
        <f t="array" aca="1" ref="S144" ca="1">ROUND(IF($M144="Y",VLOOKUP($N144,INDIRECT($O$3),S$8,0)*INDIRECT($N$2),VLOOKUP($N144,INDIRECT($O$3),S$8,0)),IF(LEFT($C144,1)="N",3,0))</f>
        <v>37.787999999999997</v>
      </c>
      <c r="T144" s="411" cm="1">
        <f t="array" aca="1" ref="T144" ca="1">ROUND(IF($M144="Y",VLOOKUP($N144,INDIRECT($O$3),T$8,0)*INDIRECT($N$2),VLOOKUP($N144,INDIRECT($O$3),T$8,0)),IF(LEFT($C144,1)="N",3,0))</f>
        <v>39.677</v>
      </c>
      <c r="U144" s="411" cm="1">
        <f t="array" aca="1" ref="U144" ca="1">ROUND(IF($M144="Y",VLOOKUP($N144,INDIRECT($O$3),U$8,0)*INDIRECT($N$2),VLOOKUP($N144,INDIRECT($O$3),U$8,0)),IF(LEFT($C144,1)="N",3,0))</f>
        <v>41.661999999999999</v>
      </c>
      <c r="W144" s="412" t="str">
        <f t="shared" si="126"/>
        <v>Y</v>
      </c>
      <c r="X144" s="355" t="str">
        <f t="shared" si="127"/>
        <v>52974C</v>
      </c>
      <c r="Y144" s="413" t="str">
        <f t="shared" si="128"/>
        <v>095</v>
      </c>
      <c r="Z144" s="355" t="str">
        <f t="shared" si="129"/>
        <v>Special Service District Coordinator</v>
      </c>
      <c r="AA144" s="414">
        <f t="shared" ca="1" si="130"/>
        <v>34.276000000000003</v>
      </c>
      <c r="AB144" s="414">
        <f t="shared" ca="1" si="131"/>
        <v>35.988999999999997</v>
      </c>
      <c r="AC144" s="414">
        <f t="shared" ca="1" si="132"/>
        <v>37.787999999999997</v>
      </c>
      <c r="AD144" s="414">
        <f t="shared" ca="1" si="133"/>
        <v>39.677</v>
      </c>
      <c r="AE144" s="414">
        <f t="shared" ca="1" si="134"/>
        <v>41.661999999999999</v>
      </c>
    </row>
    <row r="145" spans="1:31">
      <c r="A145" s="406" t="s">
        <v>286</v>
      </c>
      <c r="B145" s="407" t="s">
        <v>287</v>
      </c>
      <c r="C145" s="406" t="s">
        <v>43</v>
      </c>
      <c r="D145" s="464" t="s">
        <v>288</v>
      </c>
      <c r="E145" s="406">
        <v>178</v>
      </c>
      <c r="F145" s="406">
        <v>3</v>
      </c>
      <c r="G145" s="409">
        <f t="shared" ca="1" si="140"/>
        <v>19.117999999999999</v>
      </c>
      <c r="H145" s="409">
        <f t="shared" ca="1" si="141"/>
        <v>20.074999999999999</v>
      </c>
      <c r="I145" s="409">
        <f t="shared" ca="1" si="142"/>
        <v>21.079000000000001</v>
      </c>
      <c r="J145" s="409">
        <f t="shared" ca="1" si="143"/>
        <v>22.134</v>
      </c>
      <c r="K145" s="409">
        <f t="shared" ca="1" si="144"/>
        <v>23.241</v>
      </c>
      <c r="L145" s="365"/>
      <c r="M145" s="335" t="s">
        <v>588</v>
      </c>
      <c r="N145" s="331" t="str">
        <f t="shared" si="145"/>
        <v>09350C</v>
      </c>
      <c r="O145" s="410" t="str">
        <f t="shared" si="146"/>
        <v>011</v>
      </c>
      <c r="P145" s="332" t="str">
        <f t="shared" si="147"/>
        <v xml:space="preserve">Stock Clerk I </v>
      </c>
      <c r="Q145" s="411" cm="1">
        <f t="array" aca="1" ref="Q145" ca="1">ROUND(IF($M145="Y",VLOOKUP($N145,INDIRECT($O$3),Q$8,0)*INDIRECT($N$2),VLOOKUP($N145,INDIRECT($O$3),Q$8,0)),IF(LEFT($C145,1)="N",3,0))</f>
        <v>19.117999999999999</v>
      </c>
      <c r="R145" s="411" cm="1">
        <f t="array" aca="1" ref="R145" ca="1">ROUND(IF($M145="Y",VLOOKUP($N145,INDIRECT($O$3),R$8,0)*INDIRECT($N$2),VLOOKUP($N145,INDIRECT($O$3),R$8,0)),IF(LEFT($C145,1)="N",3,0))</f>
        <v>20.074999999999999</v>
      </c>
      <c r="S145" s="411" cm="1">
        <f t="array" aca="1" ref="S145" ca="1">ROUND(IF($M145="Y",VLOOKUP($N145,INDIRECT($O$3),S$8,0)*INDIRECT($N$2),VLOOKUP($N145,INDIRECT($O$3),S$8,0)),IF(LEFT($C145,1)="N",3,0))</f>
        <v>21.079000000000001</v>
      </c>
      <c r="T145" s="411" cm="1">
        <f t="array" aca="1" ref="T145" ca="1">ROUND(IF($M145="Y",VLOOKUP($N145,INDIRECT($O$3),T$8,0)*INDIRECT($N$2),VLOOKUP($N145,INDIRECT($O$3),T$8,0)),IF(LEFT($C145,1)="N",3,0))</f>
        <v>22.134</v>
      </c>
      <c r="U145" s="411" cm="1">
        <f t="array" aca="1" ref="U145" ca="1">ROUND(IF($M145="Y",VLOOKUP($N145,INDIRECT($O$3),U$8,0)*INDIRECT($N$2),VLOOKUP($N145,INDIRECT($O$3),U$8,0)),IF(LEFT($C145,1)="N",3,0))</f>
        <v>23.241</v>
      </c>
      <c r="W145" s="412" t="str">
        <f t="shared" si="126"/>
        <v>Y</v>
      </c>
      <c r="X145" s="355" t="str">
        <f t="shared" si="127"/>
        <v>09350C</v>
      </c>
      <c r="Y145" s="413" t="str">
        <f t="shared" si="128"/>
        <v>011</v>
      </c>
      <c r="Z145" s="355" t="str">
        <f t="shared" si="129"/>
        <v xml:space="preserve">Stock Clerk I </v>
      </c>
      <c r="AA145" s="414">
        <f t="shared" ca="1" si="130"/>
        <v>19.117999999999999</v>
      </c>
      <c r="AB145" s="414">
        <f t="shared" ca="1" si="131"/>
        <v>20.074999999999999</v>
      </c>
      <c r="AC145" s="414">
        <f t="shared" ca="1" si="132"/>
        <v>21.079000000000001</v>
      </c>
      <c r="AD145" s="414">
        <f t="shared" ca="1" si="133"/>
        <v>22.134</v>
      </c>
      <c r="AE145" s="414">
        <f t="shared" ca="1" si="134"/>
        <v>23.241</v>
      </c>
    </row>
    <row r="146" spans="1:31">
      <c r="A146" s="406" t="s">
        <v>289</v>
      </c>
      <c r="B146" s="407" t="s">
        <v>49</v>
      </c>
      <c r="C146" s="406" t="s">
        <v>43</v>
      </c>
      <c r="D146" s="464" t="s">
        <v>290</v>
      </c>
      <c r="E146" s="406">
        <v>235</v>
      </c>
      <c r="F146" s="406">
        <v>5</v>
      </c>
      <c r="G146" s="409">
        <f t="shared" ca="1" si="140"/>
        <v>23.835999999999999</v>
      </c>
      <c r="H146" s="409">
        <f t="shared" ca="1" si="141"/>
        <v>25.027000000000001</v>
      </c>
      <c r="I146" s="409">
        <f t="shared" ca="1" si="142"/>
        <v>26.279</v>
      </c>
      <c r="J146" s="409">
        <f t="shared" ca="1" si="143"/>
        <v>27.593</v>
      </c>
      <c r="K146" s="409">
        <f t="shared" ca="1" si="144"/>
        <v>28.972999999999999</v>
      </c>
      <c r="L146" s="365"/>
      <c r="M146" s="335" t="s">
        <v>588</v>
      </c>
      <c r="N146" s="331" t="str">
        <f t="shared" si="145"/>
        <v>09360C</v>
      </c>
      <c r="O146" s="410" t="str">
        <f t="shared" si="146"/>
        <v>040</v>
      </c>
      <c r="P146" s="332" t="str">
        <f t="shared" si="147"/>
        <v xml:space="preserve">Stock Clerk II </v>
      </c>
      <c r="Q146" s="411" cm="1">
        <f t="array" aca="1" ref="Q146" ca="1">ROUND(IF($M146="Y",VLOOKUP($N146,INDIRECT($O$3),Q$8,0)*INDIRECT($N$2),VLOOKUP($N146,INDIRECT($O$3),Q$8,0)),IF(LEFT($C146,1)="N",3,0))</f>
        <v>23.835999999999999</v>
      </c>
      <c r="R146" s="411" cm="1">
        <f t="array" aca="1" ref="R146" ca="1">ROUND(IF($M146="Y",VLOOKUP($N146,INDIRECT($O$3),R$8,0)*INDIRECT($N$2),VLOOKUP($N146,INDIRECT($O$3),R$8,0)),IF(LEFT($C146,1)="N",3,0))</f>
        <v>25.027000000000001</v>
      </c>
      <c r="S146" s="411" cm="1">
        <f t="array" aca="1" ref="S146" ca="1">ROUND(IF($M146="Y",VLOOKUP($N146,INDIRECT($O$3),S$8,0)*INDIRECT($N$2),VLOOKUP($N146,INDIRECT($O$3),S$8,0)),IF(LEFT($C146,1)="N",3,0))</f>
        <v>26.279</v>
      </c>
      <c r="T146" s="411" cm="1">
        <f t="array" aca="1" ref="T146" ca="1">ROUND(IF($M146="Y",VLOOKUP($N146,INDIRECT($O$3),T$8,0)*INDIRECT($N$2),VLOOKUP($N146,INDIRECT($O$3),T$8,0)),IF(LEFT($C146,1)="N",3,0))</f>
        <v>27.593</v>
      </c>
      <c r="U146" s="411" cm="1">
        <f t="array" aca="1" ref="U146" ca="1">ROUND(IF($M146="Y",VLOOKUP($N146,INDIRECT($O$3),U$8,0)*INDIRECT($N$2),VLOOKUP($N146,INDIRECT($O$3),U$8,0)),IF(LEFT($C146,1)="N",3,0))</f>
        <v>28.972999999999999</v>
      </c>
      <c r="W146" s="412" t="str">
        <f t="shared" si="126"/>
        <v>Y</v>
      </c>
      <c r="X146" s="355" t="str">
        <f t="shared" si="127"/>
        <v>09360C</v>
      </c>
      <c r="Y146" s="413" t="str">
        <f t="shared" si="128"/>
        <v>040</v>
      </c>
      <c r="Z146" s="355" t="str">
        <f t="shared" si="129"/>
        <v xml:space="preserve">Stock Clerk II </v>
      </c>
      <c r="AA146" s="414">
        <f t="shared" ca="1" si="130"/>
        <v>23.835999999999999</v>
      </c>
      <c r="AB146" s="414">
        <f t="shared" ca="1" si="131"/>
        <v>25.027000000000001</v>
      </c>
      <c r="AC146" s="414">
        <f t="shared" ca="1" si="132"/>
        <v>26.279</v>
      </c>
      <c r="AD146" s="414">
        <f t="shared" ca="1" si="133"/>
        <v>27.593</v>
      </c>
      <c r="AE146" s="414">
        <f t="shared" ca="1" si="134"/>
        <v>28.972999999999999</v>
      </c>
    </row>
    <row r="147" spans="1:31">
      <c r="A147" s="406" t="s">
        <v>291</v>
      </c>
      <c r="B147" s="407" t="s">
        <v>292</v>
      </c>
      <c r="C147" s="406" t="s">
        <v>43</v>
      </c>
      <c r="D147" s="464" t="s">
        <v>293</v>
      </c>
      <c r="E147" s="406">
        <v>275</v>
      </c>
      <c r="F147" s="406">
        <v>6</v>
      </c>
      <c r="G147" s="409">
        <f t="shared" ca="1" si="140"/>
        <v>27.216999999999999</v>
      </c>
      <c r="H147" s="409">
        <f t="shared" ca="1" si="141"/>
        <v>28.579000000000001</v>
      </c>
      <c r="I147" s="409">
        <f t="shared" ca="1" si="142"/>
        <v>30.006</v>
      </c>
      <c r="J147" s="409">
        <f t="shared" ca="1" si="143"/>
        <v>31.509</v>
      </c>
      <c r="K147" s="409">
        <f t="shared" ca="1" si="144"/>
        <v>33.082999999999998</v>
      </c>
      <c r="L147" s="278"/>
      <c r="M147" s="335" t="s">
        <v>588</v>
      </c>
      <c r="N147" s="331" t="str">
        <f t="shared" si="145"/>
        <v>09420C</v>
      </c>
      <c r="O147" s="410" t="str">
        <f t="shared" si="146"/>
        <v>054</v>
      </c>
      <c r="P147" s="332" t="str">
        <f t="shared" si="147"/>
        <v xml:space="preserve">Storekeeper  </v>
      </c>
      <c r="Q147" s="411" cm="1">
        <f t="array" aca="1" ref="Q147" ca="1">ROUND(IF($M147="Y",VLOOKUP($N147,INDIRECT($O$3),Q$8,0)*INDIRECT($N$2),VLOOKUP($N147,INDIRECT($O$3),Q$8,0)),IF(LEFT($C147,1)="N",3,0))</f>
        <v>27.216999999999999</v>
      </c>
      <c r="R147" s="411" cm="1">
        <f t="array" aca="1" ref="R147" ca="1">ROUND(IF($M147="Y",VLOOKUP($N147,INDIRECT($O$3),R$8,0)*INDIRECT($N$2),VLOOKUP($N147,INDIRECT($O$3),R$8,0)),IF(LEFT($C147,1)="N",3,0))</f>
        <v>28.579000000000001</v>
      </c>
      <c r="S147" s="411" cm="1">
        <f t="array" aca="1" ref="S147" ca="1">ROUND(IF($M147="Y",VLOOKUP($N147,INDIRECT($O$3),S$8,0)*INDIRECT($N$2),VLOOKUP($N147,INDIRECT($O$3),S$8,0)),IF(LEFT($C147,1)="N",3,0))</f>
        <v>30.006</v>
      </c>
      <c r="T147" s="411" cm="1">
        <f t="array" aca="1" ref="T147" ca="1">ROUND(IF($M147="Y",VLOOKUP($N147,INDIRECT($O$3),T$8,0)*INDIRECT($N$2),VLOOKUP($N147,INDIRECT($O$3),T$8,0)),IF(LEFT($C147,1)="N",3,0))</f>
        <v>31.509</v>
      </c>
      <c r="U147" s="411" cm="1">
        <f t="array" aca="1" ref="U147" ca="1">ROUND(IF($M147="Y",VLOOKUP($N147,INDIRECT($O$3),U$8,0)*INDIRECT($N$2),VLOOKUP($N147,INDIRECT($O$3),U$8,0)),IF(LEFT($C147,1)="N",3,0))</f>
        <v>33.082999999999998</v>
      </c>
      <c r="W147" s="412" t="str">
        <f t="shared" si="126"/>
        <v>Y</v>
      </c>
      <c r="X147" s="355" t="str">
        <f t="shared" si="127"/>
        <v>09420C</v>
      </c>
      <c r="Y147" s="413" t="str">
        <f t="shared" si="128"/>
        <v>054</v>
      </c>
      <c r="Z147" s="355" t="str">
        <f t="shared" si="129"/>
        <v xml:space="preserve">Storekeeper  </v>
      </c>
      <c r="AA147" s="414">
        <f t="shared" ca="1" si="130"/>
        <v>27.216999999999999</v>
      </c>
      <c r="AB147" s="414">
        <f t="shared" ca="1" si="131"/>
        <v>28.579000000000001</v>
      </c>
      <c r="AC147" s="414">
        <f t="shared" ca="1" si="132"/>
        <v>30.006</v>
      </c>
      <c r="AD147" s="414">
        <f t="shared" ca="1" si="133"/>
        <v>31.509</v>
      </c>
      <c r="AE147" s="414">
        <f t="shared" ca="1" si="134"/>
        <v>33.082999999999998</v>
      </c>
    </row>
    <row r="148" spans="1:31">
      <c r="A148" s="406" t="s">
        <v>294</v>
      </c>
      <c r="B148" s="407" t="s">
        <v>173</v>
      </c>
      <c r="C148" s="406" t="s">
        <v>43</v>
      </c>
      <c r="D148" s="464" t="s">
        <v>295</v>
      </c>
      <c r="E148" s="406">
        <v>308</v>
      </c>
      <c r="F148" s="406">
        <v>6</v>
      </c>
      <c r="G148" s="409">
        <f t="shared" ca="1" si="140"/>
        <v>29.445</v>
      </c>
      <c r="H148" s="409">
        <f t="shared" ca="1" si="141"/>
        <v>30.919</v>
      </c>
      <c r="I148" s="409">
        <f t="shared" ca="1" si="142"/>
        <v>32.463999999999999</v>
      </c>
      <c r="J148" s="409">
        <f t="shared" ca="1" si="143"/>
        <v>34.088000000000001</v>
      </c>
      <c r="K148" s="409">
        <f t="shared" ca="1" si="144"/>
        <v>35.790999999999997</v>
      </c>
      <c r="L148" s="278"/>
      <c r="M148" s="335" t="s">
        <v>588</v>
      </c>
      <c r="N148" s="331" t="str">
        <f t="shared" si="145"/>
        <v>10630C</v>
      </c>
      <c r="O148" s="410" t="str">
        <f t="shared" si="146"/>
        <v>083</v>
      </c>
      <c r="P148" s="332" t="str">
        <f t="shared" si="147"/>
        <v xml:space="preserve">Traffic Systems Operator </v>
      </c>
      <c r="Q148" s="411" cm="1">
        <f t="array" aca="1" ref="Q148" ca="1">ROUND(IF($M148="Y",VLOOKUP($N148,INDIRECT($O$3),Q$8,0)*INDIRECT($N$2),VLOOKUP($N148,INDIRECT($O$3),Q$8,0)),IF(LEFT($C148,1)="N",3,0))</f>
        <v>29.445</v>
      </c>
      <c r="R148" s="411" cm="1">
        <f t="array" aca="1" ref="R148" ca="1">ROUND(IF($M148="Y",VLOOKUP($N148,INDIRECT($O$3),R$8,0)*INDIRECT($N$2),VLOOKUP($N148,INDIRECT($O$3),R$8,0)),IF(LEFT($C148,1)="N",3,0))</f>
        <v>30.919</v>
      </c>
      <c r="S148" s="411" cm="1">
        <f t="array" aca="1" ref="S148" ca="1">ROUND(IF($M148="Y",VLOOKUP($N148,INDIRECT($O$3),S$8,0)*INDIRECT($N$2),VLOOKUP($N148,INDIRECT($O$3),S$8,0)),IF(LEFT($C148,1)="N",3,0))</f>
        <v>32.463999999999999</v>
      </c>
      <c r="T148" s="411" cm="1">
        <f t="array" aca="1" ref="T148" ca="1">ROUND(IF($M148="Y",VLOOKUP($N148,INDIRECT($O$3),T$8,0)*INDIRECT($N$2),VLOOKUP($N148,INDIRECT($O$3),T$8,0)),IF(LEFT($C148,1)="N",3,0))</f>
        <v>34.088000000000001</v>
      </c>
      <c r="U148" s="411" cm="1">
        <f t="array" aca="1" ref="U148" ca="1">ROUND(IF($M148="Y",VLOOKUP($N148,INDIRECT($O$3),U$8,0)*INDIRECT($N$2),VLOOKUP($N148,INDIRECT($O$3),U$8,0)),IF(LEFT($C148,1)="N",3,0))</f>
        <v>35.790999999999997</v>
      </c>
      <c r="W148" s="412" t="str">
        <f t="shared" si="126"/>
        <v>Y</v>
      </c>
      <c r="X148" s="355" t="str">
        <f t="shared" si="127"/>
        <v>10630C</v>
      </c>
      <c r="Y148" s="413" t="str">
        <f t="shared" si="128"/>
        <v>083</v>
      </c>
      <c r="Z148" s="355" t="str">
        <f t="shared" si="129"/>
        <v xml:space="preserve">Traffic Systems Operator </v>
      </c>
      <c r="AA148" s="414">
        <f t="shared" ca="1" si="130"/>
        <v>29.445</v>
      </c>
      <c r="AB148" s="414">
        <f t="shared" ca="1" si="131"/>
        <v>30.919</v>
      </c>
      <c r="AC148" s="414">
        <f t="shared" ca="1" si="132"/>
        <v>32.463999999999999</v>
      </c>
      <c r="AD148" s="414">
        <f t="shared" ca="1" si="133"/>
        <v>34.088000000000001</v>
      </c>
      <c r="AE148" s="414">
        <f t="shared" ca="1" si="134"/>
        <v>35.790999999999997</v>
      </c>
    </row>
    <row r="149" spans="1:31">
      <c r="A149" s="406" t="s">
        <v>566</v>
      </c>
      <c r="B149" s="407" t="s">
        <v>46</v>
      </c>
      <c r="C149" s="406" t="s">
        <v>43</v>
      </c>
      <c r="D149" s="464" t="s">
        <v>571</v>
      </c>
      <c r="E149" s="406">
        <v>258</v>
      </c>
      <c r="F149" s="406">
        <v>5</v>
      </c>
      <c r="G149" s="409">
        <f t="shared" ca="1" si="140"/>
        <v>26.105</v>
      </c>
      <c r="H149" s="409">
        <f t="shared" ca="1" si="141"/>
        <v>27.413</v>
      </c>
      <c r="I149" s="409">
        <f t="shared" ca="1" si="142"/>
        <v>28.780999999999999</v>
      </c>
      <c r="J149" s="409">
        <f t="shared" ca="1" si="143"/>
        <v>30.221</v>
      </c>
      <c r="K149" s="409">
        <f t="shared" ca="1" si="144"/>
        <v>31.731999999999999</v>
      </c>
      <c r="L149" s="278"/>
      <c r="M149" s="335" t="s">
        <v>588</v>
      </c>
      <c r="N149" s="331" t="str">
        <f t="shared" si="145"/>
        <v>59415C</v>
      </c>
      <c r="O149" s="410" t="str">
        <f t="shared" si="146"/>
        <v>056</v>
      </c>
      <c r="P149" s="332" t="str">
        <f t="shared" si="147"/>
        <v>Vendor Records Specialist</v>
      </c>
      <c r="Q149" s="411" cm="1">
        <f t="array" aca="1" ref="Q149" ca="1">ROUND(IF($M149="Y",VLOOKUP($N149,INDIRECT($O$3),Q$8,0)*INDIRECT($N$2),VLOOKUP($N149,INDIRECT($O$3),Q$8,0)),IF(LEFT($C149,1)="N",3,0))</f>
        <v>26.105</v>
      </c>
      <c r="R149" s="411" cm="1">
        <f t="array" aca="1" ref="R149" ca="1">ROUND(IF($M149="Y",VLOOKUP($N149,INDIRECT($O$3),R$8,0)*INDIRECT($N$2),VLOOKUP($N149,INDIRECT($O$3),R$8,0)),IF(LEFT($C149,1)="N",3,0))</f>
        <v>27.413</v>
      </c>
      <c r="S149" s="411" cm="1">
        <f t="array" aca="1" ref="S149" ca="1">ROUND(IF($M149="Y",VLOOKUP($N149,INDIRECT($O$3),S$8,0)*INDIRECT($N$2),VLOOKUP($N149,INDIRECT($O$3),S$8,0)),IF(LEFT($C149,1)="N",3,0))</f>
        <v>28.780999999999999</v>
      </c>
      <c r="T149" s="411" cm="1">
        <f t="array" aca="1" ref="T149" ca="1">ROUND(IF($M149="Y",VLOOKUP($N149,INDIRECT($O$3),T$8,0)*INDIRECT($N$2),VLOOKUP($N149,INDIRECT($O$3),T$8,0)),IF(LEFT($C149,1)="N",3,0))</f>
        <v>30.221</v>
      </c>
      <c r="U149" s="411" cm="1">
        <f t="array" aca="1" ref="U149" ca="1">ROUND(IF($M149="Y",VLOOKUP($N149,INDIRECT($O$3),U$8,0)*INDIRECT($N$2),VLOOKUP($N149,INDIRECT($O$3),U$8,0)),IF(LEFT($C149,1)="N",3,0))</f>
        <v>31.731999999999999</v>
      </c>
      <c r="W149" s="412" t="str">
        <f t="shared" si="126"/>
        <v>Y</v>
      </c>
      <c r="X149" s="355" t="str">
        <f t="shared" si="127"/>
        <v>59415C</v>
      </c>
      <c r="Y149" s="413" t="str">
        <f t="shared" si="128"/>
        <v>056</v>
      </c>
      <c r="Z149" s="355" t="str">
        <f t="shared" si="129"/>
        <v>Vendor Records Specialist</v>
      </c>
      <c r="AA149" s="414">
        <f t="shared" ca="1" si="130"/>
        <v>26.105</v>
      </c>
      <c r="AB149" s="414">
        <f t="shared" ca="1" si="131"/>
        <v>27.413</v>
      </c>
      <c r="AC149" s="414">
        <f t="shared" ca="1" si="132"/>
        <v>28.780999999999999</v>
      </c>
      <c r="AD149" s="414">
        <f t="shared" ca="1" si="133"/>
        <v>30.221</v>
      </c>
      <c r="AE149" s="414">
        <f t="shared" ca="1" si="134"/>
        <v>31.731999999999999</v>
      </c>
    </row>
    <row r="150" spans="1:31">
      <c r="A150" s="406" t="s">
        <v>296</v>
      </c>
      <c r="B150" s="426">
        <v>161</v>
      </c>
      <c r="C150" s="406" t="s">
        <v>43</v>
      </c>
      <c r="D150" s="464" t="s">
        <v>316</v>
      </c>
      <c r="E150" s="406">
        <v>288</v>
      </c>
      <c r="F150" s="406">
        <v>6</v>
      </c>
      <c r="G150" s="409">
        <f t="shared" ca="1" si="140"/>
        <v>28.324000000000002</v>
      </c>
      <c r="H150" s="409">
        <f t="shared" ca="1" si="141"/>
        <v>29.738</v>
      </c>
      <c r="I150" s="409">
        <f t="shared" ca="1" si="142"/>
        <v>31.225000000000001</v>
      </c>
      <c r="J150" s="409">
        <f t="shared" ca="1" si="143"/>
        <v>32.786999999999999</v>
      </c>
      <c r="K150" s="409">
        <f t="shared" ca="1" si="144"/>
        <v>34.424999999999997</v>
      </c>
      <c r="L150" s="278"/>
      <c r="M150" s="335" t="s">
        <v>588</v>
      </c>
      <c r="N150" s="331" t="str">
        <f t="shared" si="145"/>
        <v>10796C</v>
      </c>
      <c r="O150" s="410">
        <f t="shared" si="146"/>
        <v>161</v>
      </c>
      <c r="P150" s="332" t="str">
        <f t="shared" si="147"/>
        <v>Veterinary Care Technician</v>
      </c>
      <c r="Q150" s="411" cm="1">
        <f t="array" aca="1" ref="Q150" ca="1">ROUND(IF($M150="Y",VLOOKUP($N150,INDIRECT($O$3),Q$8,0)*INDIRECT($N$2),VLOOKUP($N150,INDIRECT($O$3),Q$8,0)),IF(LEFT($C150,1)="N",3,0))</f>
        <v>28.324000000000002</v>
      </c>
      <c r="R150" s="411" cm="1">
        <f t="array" aca="1" ref="R150" ca="1">ROUND(IF($M150="Y",VLOOKUP($N150,INDIRECT($O$3),R$8,0)*INDIRECT($N$2),VLOOKUP($N150,INDIRECT($O$3),R$8,0)),IF(LEFT($C150,1)="N",3,0))</f>
        <v>29.738</v>
      </c>
      <c r="S150" s="411" cm="1">
        <f t="array" aca="1" ref="S150" ca="1">ROUND(IF($M150="Y",VLOOKUP($N150,INDIRECT($O$3),S$8,0)*INDIRECT($N$2),VLOOKUP($N150,INDIRECT($O$3),S$8,0)),IF(LEFT($C150,1)="N",3,0))</f>
        <v>31.225000000000001</v>
      </c>
      <c r="T150" s="411" cm="1">
        <f t="array" aca="1" ref="T150" ca="1">ROUND(IF($M150="Y",VLOOKUP($N150,INDIRECT($O$3),T$8,0)*INDIRECT($N$2),VLOOKUP($N150,INDIRECT($O$3),T$8,0)),IF(LEFT($C150,1)="N",3,0))</f>
        <v>32.786999999999999</v>
      </c>
      <c r="U150" s="411" cm="1">
        <f t="array" aca="1" ref="U150" ca="1">ROUND(IF($M150="Y",VLOOKUP($N150,INDIRECT($O$3),U$8,0)*INDIRECT($N$2),VLOOKUP($N150,INDIRECT($O$3),U$8,0)),IF(LEFT($C150,1)="N",3,0))</f>
        <v>34.424999999999997</v>
      </c>
      <c r="W150" s="412" t="str">
        <f t="shared" si="126"/>
        <v>Y</v>
      </c>
      <c r="X150" s="355" t="str">
        <f t="shared" si="127"/>
        <v>10796C</v>
      </c>
      <c r="Y150" s="413">
        <f t="shared" si="128"/>
        <v>161</v>
      </c>
      <c r="Z150" s="355" t="str">
        <f t="shared" si="129"/>
        <v>Veterinary Care Technician</v>
      </c>
      <c r="AA150" s="414">
        <f t="shared" ca="1" si="130"/>
        <v>28.324000000000002</v>
      </c>
      <c r="AB150" s="414">
        <f t="shared" ca="1" si="131"/>
        <v>29.738</v>
      </c>
      <c r="AC150" s="414">
        <f t="shared" ca="1" si="132"/>
        <v>31.225000000000001</v>
      </c>
      <c r="AD150" s="414">
        <f t="shared" ca="1" si="133"/>
        <v>32.786999999999999</v>
      </c>
      <c r="AE150" s="414">
        <f t="shared" ca="1" si="134"/>
        <v>34.424999999999997</v>
      </c>
    </row>
    <row r="151" spans="1:31">
      <c r="A151" s="406" t="s">
        <v>720</v>
      </c>
      <c r="B151" s="426">
        <v>164</v>
      </c>
      <c r="C151" s="406" t="s">
        <v>21</v>
      </c>
      <c r="D151" s="464" t="s">
        <v>510</v>
      </c>
      <c r="E151" s="406">
        <v>400</v>
      </c>
      <c r="F151" s="406">
        <v>8</v>
      </c>
      <c r="G151" s="409">
        <f t="shared" ca="1" si="140"/>
        <v>76008</v>
      </c>
      <c r="H151" s="409">
        <f t="shared" ca="1" si="141"/>
        <v>79807</v>
      </c>
      <c r="I151" s="409">
        <f t="shared" ca="1" si="142"/>
        <v>83799</v>
      </c>
      <c r="J151" s="409">
        <f t="shared" ca="1" si="143"/>
        <v>87988</v>
      </c>
      <c r="K151" s="409">
        <f t="shared" ca="1" si="144"/>
        <v>92387</v>
      </c>
      <c r="L151" s="278"/>
      <c r="M151" s="335" t="s">
        <v>588</v>
      </c>
      <c r="N151" s="331" t="str">
        <f t="shared" si="145"/>
        <v>52956C</v>
      </c>
      <c r="O151" s="410">
        <f t="shared" si="146"/>
        <v>164</v>
      </c>
      <c r="P151" s="332" t="str">
        <f t="shared" si="147"/>
        <v>Visual Communications Management Coord</v>
      </c>
      <c r="Q151" s="411" cm="1">
        <f t="array" aca="1" ref="Q151" ca="1">ROUND(IF($M151="Y",VLOOKUP($N151,INDIRECT($O$3),Q$8,0)*INDIRECT($N$2),VLOOKUP($N151,INDIRECT($O$3),Q$8,0)),IF(LEFT($C151,1)="N",3,0))</f>
        <v>76008</v>
      </c>
      <c r="R151" s="411" cm="1">
        <f t="array" aca="1" ref="R151" ca="1">ROUND(IF($M151="Y",VLOOKUP($N151,INDIRECT($O$3),R$8,0)*INDIRECT($N$2),VLOOKUP($N151,INDIRECT($O$3),R$8,0)),IF(LEFT($C151,1)="N",3,0))</f>
        <v>79807</v>
      </c>
      <c r="S151" s="411" cm="1">
        <f t="array" aca="1" ref="S151" ca="1">ROUND(IF($M151="Y",VLOOKUP($N151,INDIRECT($O$3),S$8,0)*INDIRECT($N$2),VLOOKUP($N151,INDIRECT($O$3),S$8,0)),IF(LEFT($C151,1)="N",3,0))</f>
        <v>83799</v>
      </c>
      <c r="T151" s="411" cm="1">
        <f t="array" aca="1" ref="T151" ca="1">ROUND(IF($M151="Y",VLOOKUP($N151,INDIRECT($O$3),T$8,0)*INDIRECT($N$2),VLOOKUP($N151,INDIRECT($O$3),T$8,0)),IF(LEFT($C151,1)="N",3,0))</f>
        <v>87988</v>
      </c>
      <c r="U151" s="411" cm="1">
        <f t="array" aca="1" ref="U151" ca="1">ROUND(IF($M151="Y",VLOOKUP($N151,INDIRECT($O$3),U$8,0)*INDIRECT($N$2),VLOOKUP($N151,INDIRECT($O$3),U$8,0)),IF(LEFT($C151,1)="N",3,0))</f>
        <v>92387</v>
      </c>
      <c r="W151" s="412" t="str">
        <f t="shared" si="126"/>
        <v>Y</v>
      </c>
      <c r="X151" s="355" t="str">
        <f t="shared" si="127"/>
        <v>52956C</v>
      </c>
      <c r="Y151" s="413">
        <f t="shared" si="128"/>
        <v>164</v>
      </c>
      <c r="Z151" s="355" t="str">
        <f t="shared" si="129"/>
        <v>Visual Communications Management Coord</v>
      </c>
      <c r="AA151" s="414">
        <f t="shared" ca="1" si="130"/>
        <v>36.542999999999999</v>
      </c>
      <c r="AB151" s="414">
        <f t="shared" ca="1" si="131"/>
        <v>38.369</v>
      </c>
      <c r="AC151" s="414">
        <f t="shared" ca="1" si="132"/>
        <v>40.287999999999997</v>
      </c>
      <c r="AD151" s="414">
        <f t="shared" ca="1" si="133"/>
        <v>42.302</v>
      </c>
      <c r="AE151" s="414">
        <f t="shared" ca="1" si="134"/>
        <v>44.416999999999994</v>
      </c>
    </row>
    <row r="152" spans="1:31">
      <c r="A152" s="406" t="s">
        <v>327</v>
      </c>
      <c r="B152" s="426">
        <v>163</v>
      </c>
      <c r="C152" s="406" t="s">
        <v>43</v>
      </c>
      <c r="D152" s="464" t="s">
        <v>318</v>
      </c>
      <c r="E152" s="406">
        <v>303</v>
      </c>
      <c r="F152" s="406">
        <v>6</v>
      </c>
      <c r="G152" s="409">
        <f t="shared" ca="1" si="140"/>
        <v>29.445</v>
      </c>
      <c r="H152" s="409">
        <f t="shared" ca="1" si="141"/>
        <v>30.919</v>
      </c>
      <c r="I152" s="409">
        <f t="shared" ca="1" si="142"/>
        <v>32.463999999999999</v>
      </c>
      <c r="J152" s="409">
        <f t="shared" ca="1" si="143"/>
        <v>34.088000000000001</v>
      </c>
      <c r="K152" s="409">
        <f t="shared" ca="1" si="144"/>
        <v>35.790999999999997</v>
      </c>
      <c r="L152" s="278"/>
      <c r="M152" s="335" t="s">
        <v>588</v>
      </c>
      <c r="N152" s="331" t="str">
        <f t="shared" si="145"/>
        <v>10902C</v>
      </c>
      <c r="O152" s="410">
        <f t="shared" si="146"/>
        <v>163</v>
      </c>
      <c r="P152" s="332" t="str">
        <f t="shared" si="147"/>
        <v>Water Quality Technician</v>
      </c>
      <c r="Q152" s="411" cm="1">
        <f t="array" aca="1" ref="Q152" ca="1">ROUND(IF($M152="Y",VLOOKUP($N152,INDIRECT($O$3),Q$8,0)*INDIRECT($N$2),VLOOKUP($N152,INDIRECT($O$3),Q$8,0)),IF(LEFT($C152,1)="N",3,0))</f>
        <v>29.445</v>
      </c>
      <c r="R152" s="411" cm="1">
        <f t="array" aca="1" ref="R152" ca="1">ROUND(IF($M152="Y",VLOOKUP($N152,INDIRECT($O$3),R$8,0)*INDIRECT($N$2),VLOOKUP($N152,INDIRECT($O$3),R$8,0)),IF(LEFT($C152,1)="N",3,0))</f>
        <v>30.919</v>
      </c>
      <c r="S152" s="411" cm="1">
        <f t="array" aca="1" ref="S152" ca="1">ROUND(IF($M152="Y",VLOOKUP($N152,INDIRECT($O$3),S$8,0)*INDIRECT($N$2),VLOOKUP($N152,INDIRECT($O$3),S$8,0)),IF(LEFT($C152,1)="N",3,0))</f>
        <v>32.463999999999999</v>
      </c>
      <c r="T152" s="411" cm="1">
        <f t="array" aca="1" ref="T152" ca="1">ROUND(IF($M152="Y",VLOOKUP($N152,INDIRECT($O$3),T$8,0)*INDIRECT($N$2),VLOOKUP($N152,INDIRECT($O$3),T$8,0)),IF(LEFT($C152,1)="N",3,0))</f>
        <v>34.088000000000001</v>
      </c>
      <c r="U152" s="411" cm="1">
        <f t="array" aca="1" ref="U152" ca="1">ROUND(IF($M152="Y",VLOOKUP($N152,INDIRECT($O$3),U$8,0)*INDIRECT($N$2),VLOOKUP($N152,INDIRECT($O$3),U$8,0)),IF(LEFT($C152,1)="N",3,0))</f>
        <v>35.790999999999997</v>
      </c>
      <c r="W152" s="412" t="str">
        <f t="shared" si="126"/>
        <v>Y</v>
      </c>
      <c r="X152" s="355" t="str">
        <f t="shared" si="127"/>
        <v>10902C</v>
      </c>
      <c r="Y152" s="413">
        <f t="shared" si="128"/>
        <v>163</v>
      </c>
      <c r="Z152" s="355" t="str">
        <f t="shared" si="129"/>
        <v>Water Quality Technician</v>
      </c>
      <c r="AA152" s="414">
        <f t="shared" ca="1" si="130"/>
        <v>29.445</v>
      </c>
      <c r="AB152" s="414">
        <f t="shared" ca="1" si="131"/>
        <v>30.919</v>
      </c>
      <c r="AC152" s="414">
        <f t="shared" ca="1" si="132"/>
        <v>32.463999999999999</v>
      </c>
      <c r="AD152" s="414">
        <f t="shared" ca="1" si="133"/>
        <v>34.088000000000001</v>
      </c>
      <c r="AE152" s="414">
        <f t="shared" ca="1" si="134"/>
        <v>35.790999999999997</v>
      </c>
    </row>
    <row r="153" spans="1:31">
      <c r="A153" s="278"/>
      <c r="B153" s="292"/>
      <c r="C153" s="278"/>
      <c r="D153" s="468"/>
      <c r="E153" s="278"/>
      <c r="F153" s="278"/>
      <c r="G153" s="427"/>
      <c r="H153" s="427"/>
      <c r="I153" s="427"/>
      <c r="J153" s="427"/>
      <c r="K153" s="427"/>
      <c r="L153" s="278"/>
      <c r="M153" s="335"/>
    </row>
    <row r="154" spans="1:31">
      <c r="A154" s="264" t="s">
        <v>463</v>
      </c>
      <c r="B154" s="287"/>
      <c r="C154" s="266"/>
      <c r="D154" s="469"/>
      <c r="E154" s="265"/>
      <c r="F154" s="266"/>
      <c r="G154" s="272"/>
      <c r="H154" s="272"/>
      <c r="I154" s="272"/>
      <c r="J154" s="272"/>
      <c r="K154" s="272"/>
      <c r="L154" s="278"/>
      <c r="M154" s="335"/>
    </row>
    <row r="155" spans="1:31">
      <c r="A155" s="268" t="s">
        <v>479</v>
      </c>
      <c r="B155" s="287"/>
      <c r="C155" s="266"/>
      <c r="D155" s="469"/>
      <c r="E155" s="265"/>
      <c r="F155" s="266"/>
      <c r="G155" s="273"/>
      <c r="H155" s="273" t="s">
        <v>485</v>
      </c>
      <c r="I155" s="273"/>
      <c r="J155" s="273"/>
      <c r="K155" s="277"/>
      <c r="L155" s="278"/>
    </row>
    <row r="156" spans="1:31">
      <c r="A156" s="265"/>
      <c r="B156" s="288" t="s">
        <v>299</v>
      </c>
      <c r="C156" s="271"/>
      <c r="D156" s="470"/>
      <c r="E156" s="265"/>
      <c r="F156" s="266"/>
      <c r="G156" s="273"/>
      <c r="H156" s="273"/>
      <c r="I156" s="273"/>
      <c r="J156" s="273"/>
      <c r="K156" s="277"/>
      <c r="L156" s="278"/>
      <c r="N156" s="335" t="s">
        <v>589</v>
      </c>
      <c r="X156" s="355" t="str">
        <f>N156</f>
        <v>Longevity</v>
      </c>
    </row>
    <row r="157" spans="1:31">
      <c r="A157" s="272"/>
      <c r="B157" s="272">
        <f ca="1">Q157</f>
        <v>723</v>
      </c>
      <c r="C157" s="266" t="s">
        <v>300</v>
      </c>
      <c r="D157" s="469"/>
      <c r="E157" s="265"/>
      <c r="F157" s="266"/>
      <c r="G157" s="273"/>
      <c r="H157" s="273"/>
      <c r="I157" s="273"/>
      <c r="J157" s="273"/>
      <c r="K157" s="277"/>
      <c r="L157" s="278"/>
      <c r="M157" s="331" t="s">
        <v>588</v>
      </c>
      <c r="N157" s="335" t="s">
        <v>590</v>
      </c>
      <c r="Q157" s="428" cm="1">
        <f t="array" aca="1" ref="Q157" ca="1">ROUND(IF($M157="Y",VLOOKUP(N157,INDIRECT($O$3),Q$8,0)*INDIRECT($N$2),VLOOKUP(N157,INDIRECT($O$3),Q$8,0)),0)</f>
        <v>723</v>
      </c>
      <c r="W157" s="429" t="str">
        <f>M157</f>
        <v>Y</v>
      </c>
      <c r="X157" s="429" t="str">
        <f t="shared" ref="X157:AA160" si="148">N157</f>
        <v>10thEx</v>
      </c>
      <c r="Y157" s="429"/>
      <c r="Z157" s="429"/>
      <c r="AA157" s="430">
        <f t="shared" ca="1" si="148"/>
        <v>723</v>
      </c>
    </row>
    <row r="158" spans="1:31">
      <c r="A158" s="272"/>
      <c r="B158" s="272">
        <f t="shared" ref="B158:B160" ca="1" si="149">Q158</f>
        <v>928</v>
      </c>
      <c r="C158" s="266" t="s">
        <v>301</v>
      </c>
      <c r="D158" s="469"/>
      <c r="E158" s="265"/>
      <c r="F158" s="266"/>
      <c r="G158" s="273"/>
      <c r="H158" s="273"/>
      <c r="I158" s="273"/>
      <c r="J158" s="273"/>
      <c r="K158" s="277"/>
      <c r="L158" s="278"/>
      <c r="M158" s="331" t="s">
        <v>588</v>
      </c>
      <c r="N158" s="335" t="s">
        <v>591</v>
      </c>
      <c r="Q158" s="428" cm="1">
        <f t="array" aca="1" ref="Q158" ca="1">ROUND(IF($M158="Y",VLOOKUP(N158,INDIRECT($O$3),Q$8,0)*INDIRECT($N$2),VLOOKUP(N158,INDIRECT($O$3),Q$8,0)),0)</f>
        <v>928</v>
      </c>
      <c r="W158" s="429" t="str">
        <f t="shared" ref="W158:W160" si="150">M158</f>
        <v>Y</v>
      </c>
      <c r="X158" s="429" t="str">
        <f t="shared" si="148"/>
        <v>15thEx</v>
      </c>
      <c r="Y158" s="429"/>
      <c r="Z158" s="429"/>
      <c r="AA158" s="430">
        <f t="shared" ca="1" si="148"/>
        <v>928</v>
      </c>
    </row>
    <row r="159" spans="1:31">
      <c r="A159" s="272"/>
      <c r="B159" s="272">
        <f t="shared" ca="1" si="149"/>
        <v>1134</v>
      </c>
      <c r="C159" s="266" t="s">
        <v>302</v>
      </c>
      <c r="D159" s="469"/>
      <c r="E159" s="265"/>
      <c r="F159" s="266"/>
      <c r="G159" s="273"/>
      <c r="H159" s="273"/>
      <c r="I159" s="273"/>
      <c r="J159" s="273"/>
      <c r="K159" s="277"/>
      <c r="L159" s="278"/>
      <c r="M159" s="331" t="s">
        <v>588</v>
      </c>
      <c r="N159" s="335" t="s">
        <v>592</v>
      </c>
      <c r="Q159" s="428" cm="1">
        <f t="array" aca="1" ref="Q159" ca="1">ROUND(IF($M159="Y",VLOOKUP(N159,INDIRECT($O$3),Q$8,0)*INDIRECT($N$2),VLOOKUP(N159,INDIRECT($O$3),Q$8,0)),0)</f>
        <v>1134</v>
      </c>
      <c r="W159" s="429" t="str">
        <f t="shared" si="150"/>
        <v>Y</v>
      </c>
      <c r="X159" s="429" t="str">
        <f t="shared" si="148"/>
        <v>20thEx</v>
      </c>
      <c r="Y159" s="429"/>
      <c r="Z159" s="429"/>
      <c r="AA159" s="430">
        <f t="shared" ca="1" si="148"/>
        <v>1134</v>
      </c>
    </row>
    <row r="160" spans="1:31">
      <c r="A160" s="272"/>
      <c r="B160" s="272">
        <f t="shared" ca="1" si="149"/>
        <v>1339</v>
      </c>
      <c r="C160" s="266" t="s">
        <v>303</v>
      </c>
      <c r="D160" s="469"/>
      <c r="E160" s="265"/>
      <c r="F160" s="266"/>
      <c r="G160" s="273"/>
      <c r="H160" s="273"/>
      <c r="I160" s="273"/>
      <c r="J160" s="273"/>
      <c r="K160" s="277"/>
      <c r="L160" s="278"/>
      <c r="M160" s="331" t="s">
        <v>588</v>
      </c>
      <c r="N160" s="335" t="s">
        <v>593</v>
      </c>
      <c r="Q160" s="428" cm="1">
        <f t="array" aca="1" ref="Q160" ca="1">ROUND(IF($M160="Y",VLOOKUP(N160,INDIRECT($O$3),Q$8,0)*INDIRECT($N$2),VLOOKUP(N160,INDIRECT($O$3),Q$8,0)),0)</f>
        <v>1339</v>
      </c>
      <c r="W160" s="429" t="str">
        <f t="shared" si="150"/>
        <v>Y</v>
      </c>
      <c r="X160" s="429" t="str">
        <f t="shared" si="148"/>
        <v>25thEx</v>
      </c>
      <c r="Y160" s="429"/>
      <c r="Z160" s="429"/>
      <c r="AA160" s="430">
        <f t="shared" ca="1" si="148"/>
        <v>1339</v>
      </c>
    </row>
    <row r="161" spans="1:31">
      <c r="A161" s="265"/>
      <c r="B161" s="287"/>
      <c r="C161" s="266"/>
      <c r="D161" s="469"/>
      <c r="E161" s="265"/>
      <c r="F161" s="266"/>
      <c r="G161" s="273"/>
      <c r="H161" s="273"/>
      <c r="I161" s="273"/>
      <c r="J161" s="273"/>
      <c r="K161" s="277"/>
      <c r="L161" s="278"/>
      <c r="N161" s="335"/>
    </row>
    <row r="162" spans="1:31">
      <c r="A162" s="265"/>
      <c r="B162" s="288" t="s">
        <v>304</v>
      </c>
      <c r="C162" s="271"/>
      <c r="D162" s="470"/>
      <c r="E162" s="265"/>
      <c r="F162" s="266"/>
      <c r="G162" s="273"/>
      <c r="H162" s="273"/>
      <c r="I162" s="273"/>
      <c r="J162" s="273"/>
      <c r="K162" s="277"/>
      <c r="L162" s="278"/>
      <c r="N162" s="335"/>
      <c r="W162" s="429"/>
      <c r="X162" s="429"/>
      <c r="Y162" s="429"/>
      <c r="Z162" s="429"/>
      <c r="AA162" s="430"/>
    </row>
    <row r="163" spans="1:31">
      <c r="A163" s="265"/>
      <c r="B163" s="302">
        <f t="shared" ref="B163:B166" ca="1" si="151">Q163</f>
        <v>0.34799999999999998</v>
      </c>
      <c r="C163" s="266" t="s">
        <v>305</v>
      </c>
      <c r="D163" s="469"/>
      <c r="E163" s="265"/>
      <c r="F163" s="266"/>
      <c r="G163" s="273"/>
      <c r="H163" s="273"/>
      <c r="I163" s="273"/>
      <c r="J163" s="273"/>
      <c r="K163" s="277"/>
      <c r="L163" s="278"/>
      <c r="M163" s="331" t="s">
        <v>588</v>
      </c>
      <c r="N163" s="335" t="s">
        <v>594</v>
      </c>
      <c r="Q163" s="411" cm="1">
        <f t="array" aca="1" ref="Q163" ca="1">ROUND(IF($M163="Y",VLOOKUP(N163,INDIRECT($O$3),Q$8,0)*INDIRECT($N$2),VLOOKUP(N163,INDIRECT($O$3),Q$8,0)),3)</f>
        <v>0.34799999999999998</v>
      </c>
      <c r="W163" s="429" t="str">
        <f>M163</f>
        <v>Y</v>
      </c>
      <c r="X163" s="429" t="str">
        <f t="shared" ref="X163:X166" si="152">N163</f>
        <v>10thNEx</v>
      </c>
      <c r="Y163" s="429"/>
      <c r="Z163" s="429"/>
      <c r="AA163" s="431">
        <f t="shared" ref="AA163:AA166" ca="1" si="153">Q163</f>
        <v>0.34799999999999998</v>
      </c>
    </row>
    <row r="164" spans="1:31">
      <c r="A164" s="265"/>
      <c r="B164" s="302">
        <f t="shared" ca="1" si="151"/>
        <v>0.44500000000000001</v>
      </c>
      <c r="C164" s="266" t="s">
        <v>306</v>
      </c>
      <c r="D164" s="469"/>
      <c r="E164" s="265"/>
      <c r="F164" s="266"/>
      <c r="G164" s="273"/>
      <c r="H164" s="273"/>
      <c r="I164" s="273"/>
      <c r="J164" s="273"/>
      <c r="K164" s="277"/>
      <c r="L164" s="278"/>
      <c r="M164" s="331" t="s">
        <v>588</v>
      </c>
      <c r="N164" s="335" t="s">
        <v>595</v>
      </c>
      <c r="Q164" s="411" cm="1">
        <f t="array" aca="1" ref="Q164" ca="1">ROUND(IF($M164="Y",VLOOKUP(N164,INDIRECT($O$3),Q$8,0)*INDIRECT($N$2),VLOOKUP(N164,INDIRECT($O$3),Q$8,0)),3)</f>
        <v>0.44500000000000001</v>
      </c>
      <c r="W164" s="429" t="str">
        <f t="shared" ref="W164:W166" si="154">M164</f>
        <v>Y</v>
      </c>
      <c r="X164" s="429" t="str">
        <f t="shared" si="152"/>
        <v>15thNEx</v>
      </c>
      <c r="Y164" s="429"/>
      <c r="Z164" s="429"/>
      <c r="AA164" s="431">
        <f t="shared" ca="1" si="153"/>
        <v>0.44500000000000001</v>
      </c>
    </row>
    <row r="165" spans="1:31">
      <c r="A165" s="265"/>
      <c r="B165" s="302">
        <f t="shared" ca="1" si="151"/>
        <v>0.54500000000000004</v>
      </c>
      <c r="C165" s="266" t="s">
        <v>307</v>
      </c>
      <c r="D165" s="469"/>
      <c r="E165" s="265"/>
      <c r="F165" s="266"/>
      <c r="G165" s="273"/>
      <c r="H165" s="273"/>
      <c r="I165" s="273"/>
      <c r="J165" s="273"/>
      <c r="K165" s="277"/>
      <c r="L165" s="278"/>
      <c r="M165" s="331" t="s">
        <v>588</v>
      </c>
      <c r="N165" s="335" t="s">
        <v>596</v>
      </c>
      <c r="Q165" s="411" cm="1">
        <f t="array" aca="1" ref="Q165" ca="1">ROUND(IF($M165="Y",VLOOKUP(N165,INDIRECT($O$3),Q$8,0)*INDIRECT($N$2),VLOOKUP(N165,INDIRECT($O$3),Q$8,0)),3)</f>
        <v>0.54500000000000004</v>
      </c>
      <c r="W165" s="429" t="str">
        <f t="shared" si="154"/>
        <v>Y</v>
      </c>
      <c r="X165" s="429" t="str">
        <f t="shared" si="152"/>
        <v>20thNEx</v>
      </c>
      <c r="Y165" s="429"/>
      <c r="Z165" s="429"/>
      <c r="AA165" s="431">
        <f t="shared" ca="1" si="153"/>
        <v>0.54500000000000004</v>
      </c>
    </row>
    <row r="166" spans="1:31" s="231" customFormat="1">
      <c r="A166" s="265"/>
      <c r="B166" s="302">
        <f t="shared" ca="1" si="151"/>
        <v>0.64600000000000002</v>
      </c>
      <c r="C166" s="266" t="s">
        <v>308</v>
      </c>
      <c r="D166" s="469"/>
      <c r="E166" s="265"/>
      <c r="F166" s="266"/>
      <c r="G166" s="273"/>
      <c r="H166" s="273"/>
      <c r="I166" s="273"/>
      <c r="J166" s="273"/>
      <c r="K166" s="277"/>
      <c r="L166" s="278"/>
      <c r="M166" s="331" t="s">
        <v>588</v>
      </c>
      <c r="N166" s="335" t="s">
        <v>597</v>
      </c>
      <c r="O166" s="330"/>
      <c r="P166" s="330"/>
      <c r="Q166" s="411" cm="1">
        <f t="array" aca="1" ref="Q166" ca="1">ROUND(IF($M166="Y",VLOOKUP(N166,INDIRECT($O$3),Q$8,0)*INDIRECT($N$2),VLOOKUP(N166,INDIRECT($O$3),Q$8,0)),3)</f>
        <v>0.64600000000000002</v>
      </c>
      <c r="R166" s="330"/>
      <c r="S166" s="330"/>
      <c r="T166" s="330"/>
      <c r="U166" s="330"/>
      <c r="W166" s="429" t="str">
        <f t="shared" si="154"/>
        <v>Y</v>
      </c>
      <c r="X166" s="429" t="str">
        <f t="shared" si="152"/>
        <v>25thNEx</v>
      </c>
      <c r="Y166" s="429"/>
      <c r="Z166" s="429"/>
      <c r="AA166" s="431">
        <f t="shared" ca="1" si="153"/>
        <v>0.64600000000000002</v>
      </c>
      <c r="AB166" s="354"/>
      <c r="AC166" s="354"/>
      <c r="AD166" s="354"/>
      <c r="AE166" s="354"/>
    </row>
    <row r="167" spans="1:31" s="231" customFormat="1">
      <c r="A167" s="432"/>
      <c r="B167" s="287"/>
      <c r="C167" s="266"/>
      <c r="D167" s="469"/>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469"/>
      <c r="E168" s="265"/>
      <c r="F168" s="266"/>
      <c r="G168" s="273"/>
      <c r="H168" s="273"/>
      <c r="I168" s="273"/>
      <c r="J168" s="273"/>
      <c r="K168" s="277"/>
      <c r="L168" s="278"/>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469"/>
      <c r="E169" s="265"/>
      <c r="F169" s="266"/>
      <c r="G169" s="277"/>
      <c r="H169" s="273"/>
      <c r="I169" s="273"/>
      <c r="J169" s="273"/>
      <c r="K169" s="277"/>
      <c r="L169" s="278"/>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469"/>
      <c r="E170" s="265"/>
      <c r="F170" s="266"/>
      <c r="G170" s="277"/>
      <c r="H170" s="273"/>
      <c r="I170" s="273"/>
      <c r="J170" s="273"/>
      <c r="K170" s="277"/>
      <c r="L170" s="278"/>
      <c r="M170" s="334" t="s">
        <v>619</v>
      </c>
      <c r="N170" s="330" t="s">
        <v>601</v>
      </c>
      <c r="O170" s="330"/>
      <c r="P170" s="433" t="s">
        <v>607</v>
      </c>
      <c r="Q170" s="411">
        <v>1.349</v>
      </c>
      <c r="R170" s="330"/>
      <c r="S170" s="330"/>
      <c r="T170" s="330"/>
      <c r="U170" s="330"/>
      <c r="W170" s="429" t="str">
        <f t="shared" ref="W170:X173" si="155">M170</f>
        <v>N</v>
      </c>
      <c r="X170" s="429" t="e">
        <f>#REF!</f>
        <v>#REF!</v>
      </c>
      <c r="Y170" s="429"/>
      <c r="Z170" s="434" t="e">
        <f>#REF!</f>
        <v>#REF!</v>
      </c>
      <c r="AA170" s="431">
        <f t="shared" ref="AA170:AA173" si="156">Q170</f>
        <v>1.349</v>
      </c>
      <c r="AB170" s="354"/>
      <c r="AC170" s="354"/>
      <c r="AD170" s="354"/>
      <c r="AE170" s="354"/>
    </row>
    <row r="171" spans="1:31" s="231" customFormat="1">
      <c r="A171" s="265"/>
      <c r="B171" s="435" t="str">
        <f>"shall be paid an additional "&amp;TEXT(Q170,"$0.000")&amp;"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1" s="279"/>
      <c r="D171" s="468"/>
      <c r="E171" s="278"/>
      <c r="F171" s="278"/>
      <c r="G171" s="273"/>
      <c r="H171" s="277"/>
      <c r="I171" s="277"/>
      <c r="J171" s="273"/>
      <c r="K171" s="277"/>
      <c r="L171" s="278"/>
      <c r="M171" s="334" t="s">
        <v>619</v>
      </c>
      <c r="N171" s="330" t="s">
        <v>599</v>
      </c>
      <c r="O171" s="330"/>
      <c r="P171" s="433" t="s">
        <v>605</v>
      </c>
      <c r="Q171" s="411">
        <f>Q170</f>
        <v>1.349</v>
      </c>
      <c r="R171" s="330"/>
      <c r="S171" s="330"/>
      <c r="T171" s="330"/>
      <c r="U171" s="330"/>
      <c r="W171" s="429" t="str">
        <f t="shared" si="155"/>
        <v>N</v>
      </c>
      <c r="X171" s="429" t="str">
        <f t="shared" si="155"/>
        <v>CAFEVE</v>
      </c>
      <c r="Y171" s="429"/>
      <c r="Z171" s="434" t="str">
        <f t="shared" ref="Z171" si="157">P171</f>
        <v>TL-Evening Shift Premium-CAF</v>
      </c>
      <c r="AA171" s="431">
        <f t="shared" si="156"/>
        <v>1.349</v>
      </c>
      <c r="AB171" s="354"/>
      <c r="AC171" s="354"/>
      <c r="AD171" s="354"/>
      <c r="AE171" s="354"/>
    </row>
    <row r="172" spans="1:31" s="231" customFormat="1">
      <c r="A172" s="265"/>
      <c r="B172" s="435" t="str">
        <f>"working overtime immediately adjacent to such a shift, "&amp;TEXT(Q170,"$0.000")&amp;" differential shall also be applied to those overtime hours."</f>
        <v>working overtime immediately adjacent to such a shift, $1.349 differential shall also be applied to those overtime hours.</v>
      </c>
      <c r="C172" s="266"/>
      <c r="D172" s="469"/>
      <c r="E172" s="265"/>
      <c r="F172" s="266"/>
      <c r="G172" s="277"/>
      <c r="H172" s="273"/>
      <c r="I172" s="273"/>
      <c r="J172" s="273"/>
      <c r="K172" s="277"/>
      <c r="L172" s="278"/>
      <c r="M172" s="330"/>
      <c r="N172" s="330"/>
      <c r="O172" s="330"/>
      <c r="P172" s="330"/>
      <c r="Q172" s="330"/>
      <c r="R172" s="330"/>
      <c r="S172" s="330"/>
      <c r="T172" s="330"/>
      <c r="U172" s="330"/>
      <c r="W172" s="429" t="str">
        <f>M175</f>
        <v>N</v>
      </c>
      <c r="X172" s="429" t="str">
        <f>N175</f>
        <v>CAFNIT</v>
      </c>
      <c r="Y172" s="429"/>
      <c r="Z172" s="434" t="str">
        <f>P175</f>
        <v>TL-Night Shift Premium-CAF</v>
      </c>
      <c r="AA172" s="431">
        <f>Q175</f>
        <v>1.538</v>
      </c>
      <c r="AB172" s="354"/>
      <c r="AC172" s="354"/>
      <c r="AD172" s="354"/>
      <c r="AE172" s="354"/>
    </row>
    <row r="173" spans="1:31" s="231" customFormat="1">
      <c r="A173" s="265"/>
      <c r="B173" s="291"/>
      <c r="C173" s="266"/>
      <c r="D173" s="469"/>
      <c r="E173" s="280"/>
      <c r="F173" s="281"/>
      <c r="G173" s="277"/>
      <c r="H173" s="277"/>
      <c r="I173" s="273"/>
      <c r="J173" s="273"/>
      <c r="K173" s="277"/>
      <c r="L173" s="278"/>
      <c r="M173" s="334"/>
      <c r="N173" s="330"/>
      <c r="O173" s="330"/>
      <c r="P173" s="330"/>
      <c r="Q173" s="411"/>
      <c r="R173" s="330"/>
      <c r="S173" s="330"/>
      <c r="T173" s="330"/>
      <c r="U173" s="330"/>
      <c r="W173" s="429">
        <f t="shared" si="155"/>
        <v>0</v>
      </c>
      <c r="X173" s="429" t="str">
        <f>N170</f>
        <v>CAFWKE</v>
      </c>
      <c r="Y173" s="429"/>
      <c r="Z173" s="434" t="str">
        <f>P170</f>
        <v>TL-Weekend Shift-CAF</v>
      </c>
      <c r="AA173" s="431">
        <f t="shared" si="156"/>
        <v>0</v>
      </c>
      <c r="AB173" s="354"/>
      <c r="AC173" s="354"/>
      <c r="AD173" s="354"/>
      <c r="AE173" s="354"/>
    </row>
    <row r="174" spans="1:31" s="231" customFormat="1">
      <c r="A174" s="265"/>
      <c r="B174" s="435" t="s">
        <v>646</v>
      </c>
      <c r="C174" s="266"/>
      <c r="D174" s="469"/>
      <c r="E174" s="265"/>
      <c r="F174" s="266"/>
      <c r="G174" s="277"/>
      <c r="H174" s="273"/>
      <c r="I174" s="273"/>
      <c r="J174" s="273"/>
      <c r="K174" s="277"/>
      <c r="L174" s="278"/>
      <c r="M174" s="334" t="s">
        <v>619</v>
      </c>
      <c r="N174" s="330" t="s">
        <v>598</v>
      </c>
      <c r="O174" s="330"/>
      <c r="P174" s="433" t="s">
        <v>604</v>
      </c>
      <c r="Q174" s="411">
        <v>1.538</v>
      </c>
      <c r="R174" s="330"/>
      <c r="S174" s="330"/>
      <c r="T174" s="330"/>
      <c r="U174" s="330"/>
      <c r="W174" s="429"/>
      <c r="X174" s="429"/>
      <c r="Y174" s="429"/>
      <c r="Z174" s="434"/>
      <c r="AA174" s="431"/>
      <c r="AB174" s="354"/>
      <c r="AC174" s="354"/>
      <c r="AD174" s="354"/>
      <c r="AE174" s="354"/>
    </row>
    <row r="175" spans="1:31" s="231" customFormat="1">
      <c r="A175" s="265"/>
      <c r="B175" s="435" t="str">
        <f>TEXT(Q174,"$0.000")&amp;"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5" s="279"/>
      <c r="D175" s="468"/>
      <c r="E175" s="278"/>
      <c r="F175" s="278"/>
      <c r="G175" s="273"/>
      <c r="H175" s="277"/>
      <c r="I175" s="277"/>
      <c r="J175" s="273"/>
      <c r="K175" s="277"/>
      <c r="L175" s="278"/>
      <c r="M175" s="334" t="s">
        <v>619</v>
      </c>
      <c r="N175" s="330" t="s">
        <v>600</v>
      </c>
      <c r="O175" s="330"/>
      <c r="P175" s="433" t="s">
        <v>606</v>
      </c>
      <c r="Q175" s="411">
        <f>Q174</f>
        <v>1.538</v>
      </c>
      <c r="R175" s="330"/>
      <c r="S175" s="330"/>
      <c r="T175" s="330"/>
      <c r="U175" s="330"/>
      <c r="W175" s="429"/>
      <c r="X175" s="429"/>
      <c r="Y175" s="429"/>
      <c r="Z175" s="434"/>
      <c r="AA175" s="431"/>
      <c r="AB175" s="354"/>
      <c r="AC175" s="354"/>
      <c r="AD175" s="354"/>
      <c r="AE175" s="354"/>
    </row>
    <row r="176" spans="1:31" s="231" customFormat="1">
      <c r="A176" s="265"/>
      <c r="B176" s="435" t="str">
        <f>"adjacent to such a shift, the "&amp;TEXT(Q174,"$0.000")&amp;" differential shall also be applied to those overtime hours."</f>
        <v>adjacent to such a shift, the $1.538 differential shall also be applied to those overtime hours.</v>
      </c>
      <c r="C176" s="266"/>
      <c r="D176" s="469"/>
      <c r="E176" s="265"/>
      <c r="F176" s="266"/>
      <c r="G176" s="277"/>
      <c r="H176" s="273"/>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469"/>
      <c r="E177" s="265"/>
      <c r="F177" s="266"/>
      <c r="G177" s="277"/>
      <c r="H177" s="273"/>
      <c r="I177" s="273"/>
      <c r="J177" s="273"/>
      <c r="K177" s="277"/>
      <c r="L177" s="278"/>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469"/>
      <c r="E178" s="265"/>
      <c r="F178" s="266"/>
      <c r="G178" s="273"/>
      <c r="H178" s="273"/>
      <c r="I178" s="273"/>
      <c r="J178" s="273"/>
      <c r="K178" s="277"/>
      <c r="L178" s="278"/>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$2.058 hour when assigned as an Acting Supervisor at the Impound Lot.</v>
      </c>
      <c r="C179" s="266"/>
      <c r="D179" s="469"/>
      <c r="E179" s="266"/>
      <c r="F179" s="265"/>
      <c r="G179" s="273"/>
      <c r="H179" s="277"/>
      <c r="I179" s="277"/>
      <c r="J179" s="277"/>
      <c r="K179" s="273"/>
      <c r="L179" s="278"/>
      <c r="M179" s="334" t="s">
        <v>619</v>
      </c>
      <c r="N179" s="330" t="s">
        <v>602</v>
      </c>
      <c r="O179" s="330"/>
      <c r="P179" s="433" t="s">
        <v>608</v>
      </c>
      <c r="Q179" s="411" cm="1">
        <f t="array" aca="1" ref="Q179" ca="1">ROUND(IF($M179="Y",VLOOKUP(N179,INDIRECT($O$3),Q$8,0)*INDIRECT($N$2),VLOOKUP(N179,INDIRECT($O$3),Q$8,0)),3)</f>
        <v>2.0579999999999998</v>
      </c>
      <c r="R179" s="330"/>
      <c r="S179" s="330"/>
      <c r="T179" s="330"/>
      <c r="U179" s="330"/>
      <c r="W179" s="429" t="str">
        <f t="shared" ref="W179:X179" si="158">M179</f>
        <v>N</v>
      </c>
      <c r="X179" s="429" t="str">
        <f t="shared" si="158"/>
        <v>CAFLDS</v>
      </c>
      <c r="Y179" s="429"/>
      <c r="Z179" s="434" t="str">
        <f t="shared" ref="Z179:AA179" si="159">P179</f>
        <v>TL-Lead Prem (Substitute)-CAF</v>
      </c>
      <c r="AA179" s="431">
        <f t="shared" ca="1" si="159"/>
        <v>2.0579999999999998</v>
      </c>
      <c r="AB179" s="354"/>
      <c r="AC179" s="354"/>
      <c r="AD179" s="354"/>
      <c r="AE179" s="354"/>
    </row>
    <row r="180" spans="1:31">
      <c r="A180" s="282"/>
      <c r="B180" s="292"/>
      <c r="C180" s="278"/>
      <c r="D180" s="468"/>
      <c r="E180" s="278"/>
      <c r="F180" s="278"/>
      <c r="G180" s="277"/>
      <c r="H180" s="277"/>
      <c r="I180" s="277"/>
      <c r="J180" s="277"/>
      <c r="K180" s="277"/>
      <c r="L180" s="278"/>
      <c r="M180" s="335"/>
      <c r="W180" s="429"/>
      <c r="X180" s="429"/>
      <c r="Y180" s="429"/>
      <c r="Z180" s="434"/>
      <c r="AA180" s="431"/>
    </row>
    <row r="181" spans="1:31" s="231" customFormat="1">
      <c r="A181" s="264" t="s">
        <v>311</v>
      </c>
      <c r="B181" s="292"/>
      <c r="C181" s="278"/>
      <c r="D181" s="468"/>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468"/>
      <c r="E182" s="278"/>
      <c r="F182" s="278"/>
      <c r="G182" s="277"/>
      <c r="H182" s="277"/>
      <c r="I182" s="277"/>
      <c r="J182" s="277"/>
      <c r="K182" s="277"/>
      <c r="L182" s="278"/>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$1.259  per hour.</v>
      </c>
      <c r="C183" s="278"/>
      <c r="D183" s="468"/>
      <c r="E183" s="278"/>
      <c r="F183" s="278"/>
      <c r="G183" s="277"/>
      <c r="H183" s="277"/>
      <c r="I183" s="277"/>
      <c r="J183" s="277"/>
      <c r="K183" s="277"/>
      <c r="L183" s="278"/>
      <c r="M183" s="334" t="s">
        <v>619</v>
      </c>
      <c r="N183" s="438" t="s">
        <v>603</v>
      </c>
      <c r="O183" s="330"/>
      <c r="P183" s="433" t="s">
        <v>609</v>
      </c>
      <c r="Q183" s="411" cm="1">
        <f t="array" aca="1" ref="Q183" ca="1">ROUND(IF($M183="Y",VLOOKUP(N183,INDIRECT($O$3),Q$8,0)*INDIRECT($N$2),VLOOKUP(N183,INDIRECT($O$3),Q$8,0)),3)</f>
        <v>1.2589999999999999</v>
      </c>
      <c r="R183" s="330"/>
      <c r="S183" s="330"/>
      <c r="T183" s="330"/>
      <c r="U183" s="330"/>
      <c r="W183" s="429" t="str">
        <f t="shared" ref="W183:X183" si="160">M183</f>
        <v>N</v>
      </c>
      <c r="X183" s="429" t="str">
        <f t="shared" si="160"/>
        <v>CAFAMA</v>
      </c>
      <c r="Y183" s="429"/>
      <c r="Z183" s="434" t="str">
        <f t="shared" ref="Z183:AA183" si="161">P183</f>
        <v>Accredited Minnesota Assessor</v>
      </c>
      <c r="AA183" s="431">
        <f t="shared" ca="1" si="161"/>
        <v>1.2589999999999999</v>
      </c>
      <c r="AB183" s="354"/>
      <c r="AC183" s="354"/>
      <c r="AD183" s="354"/>
      <c r="AE183" s="354"/>
    </row>
    <row r="184" spans="1:31">
      <c r="A184" s="278"/>
      <c r="B184" s="293"/>
      <c r="C184" s="278"/>
      <c r="D184" s="468"/>
      <c r="E184" s="278"/>
      <c r="F184" s="278"/>
      <c r="G184" s="277"/>
      <c r="H184" s="277"/>
      <c r="I184" s="277"/>
      <c r="J184" s="277"/>
      <c r="K184" s="277"/>
      <c r="L184" s="278"/>
      <c r="M184" s="335"/>
      <c r="W184" s="429"/>
      <c r="X184" s="429"/>
      <c r="Y184" s="429"/>
      <c r="Z184" s="434"/>
      <c r="AA184" s="431"/>
    </row>
    <row r="185" spans="1:31" s="231" customFormat="1">
      <c r="B185" s="282" t="s">
        <v>623</v>
      </c>
      <c r="C185" s="278"/>
      <c r="D185" s="468"/>
      <c r="E185" s="278"/>
      <c r="F185" s="278"/>
      <c r="G185" s="277"/>
      <c r="H185" s="277"/>
      <c r="I185" s="277"/>
      <c r="J185" s="277"/>
      <c r="K185" s="277"/>
      <c r="L185" s="278"/>
      <c r="M185" s="334" t="s">
        <v>619</v>
      </c>
      <c r="N185" s="438" t="s">
        <v>611</v>
      </c>
      <c r="O185" s="330"/>
      <c r="P185" s="433" t="s">
        <v>610</v>
      </c>
      <c r="Q185" s="411" cm="1">
        <f t="array" aca="1" ref="Q185" ca="1">ROUND(IF($M185="Y",VLOOKUP(N185,INDIRECT($O$3),Q$8,0)*INDIRECT($N$2),VLOOKUP(N185,INDIRECT($O$3),Q$8,0)),3)</f>
        <v>2.7029999999999998</v>
      </c>
      <c r="R185" s="330"/>
      <c r="S185" s="330"/>
      <c r="T185" s="330"/>
      <c r="U185" s="330"/>
      <c r="W185" s="429" t="str">
        <f t="shared" ref="W185:X186" si="162">M185</f>
        <v>N</v>
      </c>
      <c r="X185" s="429" t="str">
        <f t="shared" si="162"/>
        <v>CAFSAM</v>
      </c>
      <c r="Y185" s="429"/>
      <c r="Z185" s="434" t="str">
        <f t="shared" ref="Z185:AA186" si="163">P185</f>
        <v>Senior Accredited MN Assessor</v>
      </c>
      <c r="AA185" s="431">
        <f t="shared" ca="1" si="163"/>
        <v>2.7029999999999998</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$2.703 per hour.</v>
      </c>
      <c r="C186" s="278"/>
      <c r="D186" s="468"/>
      <c r="E186" s="278"/>
      <c r="F186" s="278"/>
      <c r="G186" s="277"/>
      <c r="H186" s="277"/>
      <c r="I186" s="277"/>
      <c r="J186" s="277"/>
      <c r="K186" s="277"/>
      <c r="L186" s="278"/>
      <c r="M186" s="334" t="s">
        <v>619</v>
      </c>
      <c r="N186" s="438" t="s">
        <v>613</v>
      </c>
      <c r="O186" s="330"/>
      <c r="P186" s="433" t="s">
        <v>612</v>
      </c>
      <c r="Q186" s="330">
        <f ca="1">Q185</f>
        <v>2.7029999999999998</v>
      </c>
      <c r="R186" s="330"/>
      <c r="S186" s="330"/>
      <c r="T186" s="330"/>
      <c r="U186" s="330"/>
      <c r="W186" s="429" t="str">
        <f t="shared" si="162"/>
        <v>N</v>
      </c>
      <c r="X186" s="429" t="str">
        <f t="shared" si="162"/>
        <v>CAFCAE</v>
      </c>
      <c r="Y186" s="429"/>
      <c r="Z186" s="434" t="str">
        <f t="shared" si="163"/>
        <v>Certified Assessment Evaluator</v>
      </c>
      <c r="AA186" s="431">
        <f t="shared" ca="1" si="163"/>
        <v>2.7029999999999998</v>
      </c>
      <c r="AB186" s="354"/>
      <c r="AC186" s="354"/>
      <c r="AD186" s="354"/>
      <c r="AE186" s="354"/>
    </row>
    <row r="187" spans="1:31" s="231" customFormat="1">
      <c r="A187" s="278"/>
      <c r="B187" s="293" t="s">
        <v>317</v>
      </c>
      <c r="C187" s="278"/>
      <c r="D187" s="468"/>
      <c r="E187" s="278"/>
      <c r="F187" s="278"/>
      <c r="G187" s="277"/>
      <c r="H187" s="277"/>
      <c r="I187" s="277"/>
      <c r="J187" s="277"/>
      <c r="K187" s="277"/>
      <c r="L187" s="283"/>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468"/>
      <c r="E188" s="278"/>
      <c r="F188" s="278"/>
      <c r="G188" s="277"/>
      <c r="H188" s="277"/>
      <c r="I188" s="277"/>
      <c r="J188" s="277"/>
      <c r="K188" s="277"/>
      <c r="L188" s="278"/>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619</v>
      </c>
      <c r="N189" s="438" t="s">
        <v>615</v>
      </c>
      <c r="P189" s="433" t="s">
        <v>614</v>
      </c>
      <c r="Q189" s="411" cm="1">
        <f t="array" aca="1" ref="Q189" ca="1">ROUND(IF($M189="Y",VLOOKUP(N189,INDIRECT($O$3),Q$8,0)*INDIRECT($N$2),VLOOKUP(N189,INDIRECT($O$3),Q$8,0)),3)</f>
        <v>10.384</v>
      </c>
      <c r="W189" s="429" t="str">
        <f t="shared" ref="W189:X189" si="164">M189</f>
        <v>N</v>
      </c>
      <c r="X189" s="429" t="str">
        <f t="shared" si="164"/>
        <v>CAFBIL</v>
      </c>
      <c r="Y189" s="429"/>
      <c r="Z189" s="434" t="str">
        <f t="shared" ref="Z189:AA189" si="165">P189</f>
        <v>Bi-lingual Premium Pay</v>
      </c>
      <c r="AA189" s="431">
        <f t="shared" ca="1" si="165"/>
        <v>10.384</v>
      </c>
    </row>
    <row r="190" spans="1:31">
      <c r="B190" s="443" t="s">
        <v>688</v>
      </c>
      <c r="Q190" s="411"/>
    </row>
    <row r="191" spans="1:31">
      <c r="B191" s="443" t="str">
        <f ca="1">TEXT(Q189,"$###.000")&amp;" per day when assigned and used."</f>
        <v>$10.384 per day when assigned and used.</v>
      </c>
      <c r="Q191" s="411"/>
    </row>
    <row r="192" spans="1:31">
      <c r="B192" s="231" t="s">
        <v>734</v>
      </c>
      <c r="L192" s="231" t="s">
        <v>725</v>
      </c>
    </row>
  </sheetData>
  <sheetProtection autoFilter="0"/>
  <autoFilter ref="A9:AG152" xr:uid="{F08A862E-82FD-4CCB-ACFB-686F87A12B05}"/>
  <sortState xmlns:xlrd2="http://schemas.microsoft.com/office/spreadsheetml/2017/richdata2" ref="A10:AE152">
    <sortCondition ref="D10:D152"/>
  </sortState>
  <mergeCells count="4">
    <mergeCell ref="A2:K2"/>
    <mergeCell ref="B8:F8"/>
    <mergeCell ref="A3:E3"/>
    <mergeCell ref="A1:D1"/>
  </mergeCells>
  <conditionalFormatting sqref="G10:K152">
    <cfRule type="cellIs" dxfId="24" priority="1" operator="equal">
      <formula>0</formula>
    </cfRule>
    <cfRule type="cellIs" dxfId="23" priority="2" operator="greaterThanOrEqual">
      <formula>100</formula>
    </cfRule>
    <cfRule type="cellIs" dxfId="22"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1"/>
  </sheetPr>
  <dimension ref="A1:AE189"/>
  <sheetViews>
    <sheetView showGridLines="0"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140625" style="500" bestFit="1" customWidth="1"/>
    <col min="5" max="5" width="7.7109375" style="231" customWidth="1"/>
    <col min="6" max="6" width="8.7109375" style="231" bestFit="1" customWidth="1"/>
    <col min="7" max="10" width="11.5703125" style="442" bestFit="1" customWidth="1"/>
    <col min="11" max="11" width="13.28515625" style="442" bestFit="1" customWidth="1"/>
    <col min="12" max="12" width="13.2851562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5" width="11.42578125" style="230" customWidth="1"/>
    <col min="36" max="16384" width="9.28515625" style="230"/>
  </cols>
  <sheetData>
    <row r="1" spans="1:31">
      <c r="A1" s="557" t="s">
        <v>718</v>
      </c>
      <c r="B1" s="557"/>
      <c r="C1" s="557"/>
      <c r="D1" s="557"/>
      <c r="M1" s="479" t="s">
        <v>738</v>
      </c>
      <c r="N1" s="480">
        <v>45383</v>
      </c>
    </row>
    <row r="2" spans="1:31">
      <c r="A2" s="554" t="s">
        <v>691</v>
      </c>
      <c r="B2" s="555"/>
      <c r="C2" s="555"/>
      <c r="D2" s="555"/>
      <c r="E2" s="555"/>
      <c r="F2" s="555"/>
      <c r="G2" s="555"/>
      <c r="H2" s="555"/>
      <c r="I2" s="555"/>
      <c r="J2" s="555"/>
      <c r="K2" s="555"/>
      <c r="L2" s="490"/>
      <c r="M2" s="491" t="s">
        <v>616</v>
      </c>
      <c r="N2" s="493" t="str">
        <f>"Data"&amp;VLOOKUP(MONTH(N1),Months,2,0)&amp;YEAR(N1)</f>
        <v>DataApr2024</v>
      </c>
    </row>
    <row r="3" spans="1:31" s="57" customFormat="1">
      <c r="A3" s="475" t="s">
        <v>736</v>
      </c>
      <c r="B3" s="476">
        <v>45640</v>
      </c>
      <c r="C3" s="478">
        <v>0.02</v>
      </c>
      <c r="D3" s="495" t="s">
        <v>737</v>
      </c>
      <c r="E3" s="475"/>
      <c r="F3" s="384"/>
      <c r="G3" s="384"/>
      <c r="H3" s="384"/>
      <c r="I3" s="384"/>
      <c r="J3" s="384"/>
      <c r="K3" s="384"/>
      <c r="L3" s="384"/>
      <c r="M3" s="492" t="str">
        <f>"IncrPerc"&amp;VLOOKUP(MONTH(B3),Months,2,0)&amp;YEAR(B3)</f>
        <v>IncrPercDec2024</v>
      </c>
      <c r="N3" s="494">
        <v>1.02</v>
      </c>
      <c r="O3" s="388"/>
      <c r="P3" s="388"/>
      <c r="Q3" s="387"/>
      <c r="R3" s="387"/>
      <c r="S3" s="387"/>
      <c r="T3" s="387"/>
      <c r="U3" s="387"/>
      <c r="W3" s="389"/>
      <c r="X3" s="389"/>
      <c r="Y3" s="389"/>
      <c r="Z3" s="389"/>
      <c r="AA3" s="389"/>
      <c r="AB3" s="389"/>
      <c r="AC3" s="389"/>
      <c r="AD3" s="389"/>
      <c r="AE3" s="389"/>
    </row>
    <row r="4" spans="1:31" s="57" customFormat="1">
      <c r="A4" s="504" t="s">
        <v>807</v>
      </c>
      <c r="B4" s="384"/>
      <c r="C4" s="384"/>
      <c r="D4" s="496"/>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56"/>
      <c r="C5" s="556"/>
      <c r="D5" s="556"/>
      <c r="E5" s="556"/>
      <c r="F5" s="556"/>
      <c r="G5" s="393"/>
      <c r="H5" s="393"/>
      <c r="I5" s="393"/>
      <c r="J5" s="393"/>
      <c r="K5" s="393"/>
      <c r="L5" s="446"/>
      <c r="M5" s="335"/>
      <c r="Q5" s="331">
        <v>4</v>
      </c>
      <c r="R5" s="331">
        <v>5</v>
      </c>
      <c r="S5" s="331">
        <v>6</v>
      </c>
      <c r="T5" s="331">
        <v>7</v>
      </c>
      <c r="U5" s="331">
        <v>8</v>
      </c>
    </row>
    <row r="6" spans="1:31" ht="47.25">
      <c r="A6" s="394" t="s">
        <v>8</v>
      </c>
      <c r="B6" s="463" t="s">
        <v>10</v>
      </c>
      <c r="C6" s="394" t="s">
        <v>735</v>
      </c>
      <c r="D6" s="395" t="s">
        <v>9</v>
      </c>
      <c r="E6" s="394" t="s">
        <v>360</v>
      </c>
      <c r="F6" s="394" t="s">
        <v>359</v>
      </c>
      <c r="G6" s="397" t="s">
        <v>366</v>
      </c>
      <c r="H6" s="397" t="s">
        <v>14</v>
      </c>
      <c r="I6" s="397" t="s">
        <v>15</v>
      </c>
      <c r="J6" s="397" t="s">
        <v>16</v>
      </c>
      <c r="K6" s="397" t="s">
        <v>367</v>
      </c>
      <c r="L6" s="501"/>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K38" ca="1" si="0">Q7</f>
        <v>30.033999999999999</v>
      </c>
      <c r="H7" s="409">
        <f t="shared" ca="1" si="0"/>
        <v>31.536999999999999</v>
      </c>
      <c r="I7" s="409">
        <f t="shared" ca="1" si="0"/>
        <v>33.113</v>
      </c>
      <c r="J7" s="409">
        <f t="shared" ca="1" si="0"/>
        <v>34.768999999999998</v>
      </c>
      <c r="K7" s="409">
        <f t="shared" ca="1" si="0"/>
        <v>36.506999999999998</v>
      </c>
      <c r="L7" s="502"/>
      <c r="M7" s="335" t="s">
        <v>588</v>
      </c>
      <c r="N7" s="331" t="str">
        <f t="shared" ref="N7:N38" si="1">A7</f>
        <v>02845C</v>
      </c>
      <c r="O7" s="410" t="str">
        <f t="shared" ref="O7:O29" si="2">D7</f>
        <v>141</v>
      </c>
      <c r="P7" s="332" t="str">
        <f t="shared" ref="P7:P38" si="3">B7</f>
        <v xml:space="preserve">311 Customer Service Agent I </v>
      </c>
      <c r="Q7" s="411" cm="1">
        <f t="array" aca="1" ref="Q7" ca="1">ROUND(IF($M7="Y",VLOOKUP($N7,INDIRECT($N$2),Q$5,0)*INDIRECT($M$3),VLOOKUP($N7,INDIRECT($N$2),Q$5,0)),IF(LEFT($E7,1)="N",3,0))</f>
        <v>30.033999999999999</v>
      </c>
      <c r="R7" s="411" cm="1">
        <f t="array" aca="1" ref="R7" ca="1">ROUND(IF($M7="Y",VLOOKUP($N7,INDIRECT($N$2),R$5,0)*INDIRECT($M$3),VLOOKUP($N7,INDIRECT($N$2),R$5,0)),IF(LEFT($E7,1)="N",3,0))</f>
        <v>31.536999999999999</v>
      </c>
      <c r="S7" s="411" cm="1">
        <f t="array" aca="1" ref="S7" ca="1">ROUND(IF($M7="Y",VLOOKUP($N7,INDIRECT($N$2),S$5,0)*INDIRECT($M$3),VLOOKUP($N7,INDIRECT($N$2),S$5,0)),IF(LEFT($E7,1)="N",3,0))</f>
        <v>33.113</v>
      </c>
      <c r="T7" s="411" cm="1">
        <f t="array" aca="1" ref="T7" ca="1">ROUND(IF($M7="Y",VLOOKUP($N7,INDIRECT($N$2),T$5,0)*INDIRECT($M$3),VLOOKUP($N7,INDIRECT($N$2),T$5,0)),IF(LEFT($E7,1)="N",3,0))</f>
        <v>34.768999999999998</v>
      </c>
      <c r="U7" s="411" cm="1">
        <f t="array" aca="1" ref="U7" ca="1">ROUND(IF($M7="Y",VLOOKUP($N7,INDIRECT($N$2),U$5,0)*INDIRECT($M$3),VLOOKUP($N7,INDIRECT($N$2),U$5,0)),IF(LEFT($E7,1)="N",3,0))</f>
        <v>36.506999999999998</v>
      </c>
      <c r="W7" s="412" t="str">
        <f t="shared" ref="W7:Z21" si="4">M7</f>
        <v>Y</v>
      </c>
      <c r="X7" s="355" t="str">
        <f t="shared" si="4"/>
        <v>02845C</v>
      </c>
      <c r="Y7" s="413" t="str">
        <f t="shared" si="4"/>
        <v>141</v>
      </c>
      <c r="Z7" s="355" t="str">
        <f t="shared" si="4"/>
        <v xml:space="preserve">311 Customer Service Agent I </v>
      </c>
      <c r="AA7" s="414">
        <f t="shared" ref="AA7:AA36" ca="1" si="5">IF(LEFT($E7,1)="N",Q7,ROUNDUP(Q7/2080,3))</f>
        <v>30.033999999999999</v>
      </c>
      <c r="AB7" s="414">
        <f t="shared" ref="AB7:AB36" ca="1" si="6">IF(LEFT($E7,1)="N",R7,ROUNDUP(R7/2080,3))</f>
        <v>31.536999999999999</v>
      </c>
      <c r="AC7" s="414">
        <f t="shared" ref="AC7:AC36" ca="1" si="7">IF(LEFT($E7,1)="N",S7,ROUNDUP(S7/2080,3))</f>
        <v>33.113</v>
      </c>
      <c r="AD7" s="414">
        <f t="shared" ref="AD7:AD36" ca="1" si="8">IF(LEFT($E7,1)="N",T7,ROUNDUP(T7/2080,3))</f>
        <v>34.768999999999998</v>
      </c>
      <c r="AE7" s="414">
        <f t="shared" ref="AE7:AE36" ca="1" si="9">IF(LEFT($E7,1)="N",U7,ROUNDUP(U7/2080,3))</f>
        <v>36.506999999999998</v>
      </c>
    </row>
    <row r="8" spans="1:31">
      <c r="A8" s="406" t="s">
        <v>112</v>
      </c>
      <c r="B8" s="464" t="s">
        <v>663</v>
      </c>
      <c r="C8" s="406">
        <v>7</v>
      </c>
      <c r="D8" s="407" t="s">
        <v>66</v>
      </c>
      <c r="E8" s="406" t="s">
        <v>43</v>
      </c>
      <c r="F8" s="406">
        <v>326</v>
      </c>
      <c r="G8" s="409">
        <f t="shared" ca="1" si="0"/>
        <v>31.192</v>
      </c>
      <c r="H8" s="409">
        <f t="shared" ca="1" si="0"/>
        <v>32.750999999999998</v>
      </c>
      <c r="I8" s="409">
        <f t="shared" ca="1" si="0"/>
        <v>34.389000000000003</v>
      </c>
      <c r="J8" s="409">
        <f t="shared" ca="1" si="0"/>
        <v>36.11</v>
      </c>
      <c r="K8" s="409">
        <f t="shared" ca="1" si="0"/>
        <v>37.914000000000001</v>
      </c>
      <c r="L8" s="502"/>
      <c r="M8" s="335" t="s">
        <v>588</v>
      </c>
      <c r="N8" s="331" t="str">
        <f t="shared" si="1"/>
        <v>02846C</v>
      </c>
      <c r="O8" s="410" t="str">
        <f t="shared" si="2"/>
        <v>064</v>
      </c>
      <c r="P8" s="332" t="str">
        <f t="shared" si="3"/>
        <v xml:space="preserve">311 Customer Service Agent II </v>
      </c>
      <c r="Q8" s="411" cm="1">
        <f t="array" aca="1" ref="Q8" ca="1">ROUND(IF($M8="Y",VLOOKUP($N8,INDIRECT($N$2),Q$5,0)*INDIRECT($M$3),VLOOKUP($N8,INDIRECT($N$2),Q$5,0)),IF(LEFT($E8,1)="N",3,0))</f>
        <v>31.192</v>
      </c>
      <c r="R8" s="411" cm="1">
        <f t="array" aca="1" ref="R8" ca="1">ROUND(IF($M8="Y",VLOOKUP($N8,INDIRECT($N$2),R$5,0)*INDIRECT($M$3),VLOOKUP($N8,INDIRECT($N$2),R$5,0)),IF(LEFT($E8,1)="N",3,0))</f>
        <v>32.750999999999998</v>
      </c>
      <c r="S8" s="411" cm="1">
        <f t="array" aca="1" ref="S8" ca="1">ROUND(IF($M8="Y",VLOOKUP($N8,INDIRECT($N$2),S$5,0)*INDIRECT($M$3),VLOOKUP($N8,INDIRECT($N$2),S$5,0)),IF(LEFT($E8,1)="N",3,0))</f>
        <v>34.389000000000003</v>
      </c>
      <c r="T8" s="411" cm="1">
        <f t="array" aca="1" ref="T8" ca="1">ROUND(IF($M8="Y",VLOOKUP($N8,INDIRECT($N$2),T$5,0)*INDIRECT($M$3),VLOOKUP($N8,INDIRECT($N$2),T$5,0)),IF(LEFT($E8,1)="N",3,0))</f>
        <v>36.11</v>
      </c>
      <c r="U8" s="411" cm="1">
        <f t="array" aca="1" ref="U8" ca="1">ROUND(IF($M8="Y",VLOOKUP($N8,INDIRECT($N$2),U$5,0)*INDIRECT($M$3),VLOOKUP($N8,INDIRECT($N$2),U$5,0)),IF(LEFT($E8,1)="N",3,0))</f>
        <v>37.914000000000001</v>
      </c>
      <c r="W8" s="412" t="str">
        <f t="shared" si="4"/>
        <v>Y</v>
      </c>
      <c r="X8" s="355" t="str">
        <f t="shared" si="4"/>
        <v>02846C</v>
      </c>
      <c r="Y8" s="413" t="str">
        <f t="shared" si="4"/>
        <v>064</v>
      </c>
      <c r="Z8" s="355" t="str">
        <f t="shared" si="4"/>
        <v xml:space="preserve">311 Customer Service Agent II </v>
      </c>
      <c r="AA8" s="414">
        <f t="shared" ca="1" si="5"/>
        <v>31.192</v>
      </c>
      <c r="AB8" s="414">
        <f t="shared" ca="1" si="6"/>
        <v>32.750999999999998</v>
      </c>
      <c r="AC8" s="414">
        <f t="shared" ca="1" si="7"/>
        <v>34.389000000000003</v>
      </c>
      <c r="AD8" s="414">
        <f t="shared" ca="1" si="8"/>
        <v>36.11</v>
      </c>
      <c r="AE8" s="414">
        <f t="shared" ca="1" si="9"/>
        <v>37.914000000000001</v>
      </c>
    </row>
    <row r="9" spans="1:31">
      <c r="A9" s="406" t="s">
        <v>41</v>
      </c>
      <c r="B9" s="464" t="s">
        <v>44</v>
      </c>
      <c r="C9" s="406">
        <v>4</v>
      </c>
      <c r="D9" s="407" t="s">
        <v>42</v>
      </c>
      <c r="E9" s="406" t="s">
        <v>43</v>
      </c>
      <c r="F9" s="406">
        <v>188</v>
      </c>
      <c r="G9" s="409">
        <f t="shared" ca="1" si="0"/>
        <v>20.875</v>
      </c>
      <c r="H9" s="409">
        <f t="shared" ca="1" si="0"/>
        <v>21.920999999999999</v>
      </c>
      <c r="I9" s="409">
        <f t="shared" ca="1" si="0"/>
        <v>23.015000000000001</v>
      </c>
      <c r="J9" s="409">
        <f t="shared" ca="1" si="0"/>
        <v>24.166</v>
      </c>
      <c r="K9" s="409">
        <f t="shared" ca="1" si="0"/>
        <v>25.373999999999999</v>
      </c>
      <c r="L9" s="502"/>
      <c r="M9" s="335" t="s">
        <v>588</v>
      </c>
      <c r="N9" s="331" t="str">
        <f t="shared" si="1"/>
        <v>00030C</v>
      </c>
      <c r="O9" s="410" t="str">
        <f t="shared" si="2"/>
        <v>018</v>
      </c>
      <c r="P9" s="332" t="str">
        <f t="shared" si="3"/>
        <v xml:space="preserve">Account Clerk I  </v>
      </c>
      <c r="Q9" s="411" cm="1">
        <f t="array" aca="1" ref="Q9" ca="1">ROUND(IF($M9="Y",VLOOKUP($N9,INDIRECT($N$2),Q$5,0)*INDIRECT($M$3),VLOOKUP($N9,INDIRECT($N$2),Q$5,0)),IF(LEFT($E9,1)="N",3,0))</f>
        <v>20.875</v>
      </c>
      <c r="R9" s="411" cm="1">
        <f t="array" aca="1" ref="R9" ca="1">ROUND(IF($M9="Y",VLOOKUP($N9,INDIRECT($N$2),R$5,0)*INDIRECT($M$3),VLOOKUP($N9,INDIRECT($N$2),R$5,0)),IF(LEFT($E9,1)="N",3,0))</f>
        <v>21.920999999999999</v>
      </c>
      <c r="S9" s="411" cm="1">
        <f t="array" aca="1" ref="S9" ca="1">ROUND(IF($M9="Y",VLOOKUP($N9,INDIRECT($N$2),S$5,0)*INDIRECT($M$3),VLOOKUP($N9,INDIRECT($N$2),S$5,0)),IF(LEFT($E9,1)="N",3,0))</f>
        <v>23.015000000000001</v>
      </c>
      <c r="T9" s="411" cm="1">
        <f t="array" aca="1" ref="T9" ca="1">ROUND(IF($M9="Y",VLOOKUP($N9,INDIRECT($N$2),T$5,0)*INDIRECT($M$3),VLOOKUP($N9,INDIRECT($N$2),T$5,0)),IF(LEFT($E9,1)="N",3,0))</f>
        <v>24.166</v>
      </c>
      <c r="U9" s="411" cm="1">
        <f t="array" aca="1" ref="U9" ca="1">ROUND(IF($M9="Y",VLOOKUP($N9,INDIRECT($N$2),U$5,0)*INDIRECT($M$3),VLOOKUP($N9,INDIRECT($N$2),U$5,0)),IF(LEFT($E9,1)="N",3,0))</f>
        <v>25.373999999999999</v>
      </c>
      <c r="W9" s="412" t="str">
        <f t="shared" si="4"/>
        <v>Y</v>
      </c>
      <c r="X9" s="355" t="str">
        <f t="shared" si="4"/>
        <v>00030C</v>
      </c>
      <c r="Y9" s="413" t="str">
        <f t="shared" si="4"/>
        <v>018</v>
      </c>
      <c r="Z9" s="355" t="str">
        <f t="shared" si="4"/>
        <v xml:space="preserve">Account Clerk I  </v>
      </c>
      <c r="AA9" s="414">
        <f t="shared" ca="1" si="5"/>
        <v>20.875</v>
      </c>
      <c r="AB9" s="414">
        <f t="shared" ca="1" si="6"/>
        <v>21.920999999999999</v>
      </c>
      <c r="AC9" s="414">
        <f t="shared" ca="1" si="7"/>
        <v>23.015000000000001</v>
      </c>
      <c r="AD9" s="414">
        <f t="shared" ca="1" si="8"/>
        <v>24.166</v>
      </c>
      <c r="AE9" s="414">
        <f t="shared" ca="1" si="9"/>
        <v>25.373999999999999</v>
      </c>
    </row>
    <row r="10" spans="1:31">
      <c r="A10" s="406" t="s">
        <v>45</v>
      </c>
      <c r="B10" s="464" t="s">
        <v>47</v>
      </c>
      <c r="C10" s="406">
        <v>5</v>
      </c>
      <c r="D10" s="407" t="s">
        <v>46</v>
      </c>
      <c r="E10" s="406" t="s">
        <v>43</v>
      </c>
      <c r="F10" s="406">
        <v>260</v>
      </c>
      <c r="G10" s="409">
        <f t="shared" ca="1" si="0"/>
        <v>26.626999999999999</v>
      </c>
      <c r="H10" s="409">
        <f t="shared" ca="1" si="0"/>
        <v>27.960999999999999</v>
      </c>
      <c r="I10" s="409">
        <f t="shared" ca="1" si="0"/>
        <v>29.356999999999999</v>
      </c>
      <c r="J10" s="409">
        <f t="shared" ca="1" si="0"/>
        <v>30.824999999999999</v>
      </c>
      <c r="K10" s="409">
        <f t="shared" ca="1" si="0"/>
        <v>32.366999999999997</v>
      </c>
      <c r="L10" s="502"/>
      <c r="M10" s="335" t="s">
        <v>588</v>
      </c>
      <c r="N10" s="331" t="str">
        <f t="shared" si="1"/>
        <v>00070C</v>
      </c>
      <c r="O10" s="410" t="str">
        <f t="shared" si="2"/>
        <v>056</v>
      </c>
      <c r="P10" s="332" t="str">
        <f t="shared" si="3"/>
        <v xml:space="preserve">Account Clerk II  </v>
      </c>
      <c r="Q10" s="411" cm="1">
        <f t="array" aca="1" ref="Q10" ca="1">ROUND(IF($M10="Y",VLOOKUP($N10,INDIRECT($N$2),Q$5,0)*INDIRECT($M$3),VLOOKUP($N10,INDIRECT($N$2),Q$5,0)),IF(LEFT($E10,1)="N",3,0))</f>
        <v>26.626999999999999</v>
      </c>
      <c r="R10" s="411" cm="1">
        <f t="array" aca="1" ref="R10" ca="1">ROUND(IF($M10="Y",VLOOKUP($N10,INDIRECT($N$2),R$5,0)*INDIRECT($M$3),VLOOKUP($N10,INDIRECT($N$2),R$5,0)),IF(LEFT($E10,1)="N",3,0))</f>
        <v>27.960999999999999</v>
      </c>
      <c r="S10" s="411" cm="1">
        <f t="array" aca="1" ref="S10" ca="1">ROUND(IF($M10="Y",VLOOKUP($N10,INDIRECT($N$2),S$5,0)*INDIRECT($M$3),VLOOKUP($N10,INDIRECT($N$2),S$5,0)),IF(LEFT($E10,1)="N",3,0))</f>
        <v>29.356999999999999</v>
      </c>
      <c r="T10" s="411" cm="1">
        <f t="array" aca="1" ref="T10" ca="1">ROUND(IF($M10="Y",VLOOKUP($N10,INDIRECT($N$2),T$5,0)*INDIRECT($M$3),VLOOKUP($N10,INDIRECT($N$2),T$5,0)),IF(LEFT($E10,1)="N",3,0))</f>
        <v>30.824999999999999</v>
      </c>
      <c r="U10" s="411" cm="1">
        <f t="array" aca="1" ref="U10" ca="1">ROUND(IF($M10="Y",VLOOKUP($N10,INDIRECT($N$2),U$5,0)*INDIRECT($M$3),VLOOKUP($N10,INDIRECT($N$2),U$5,0)),IF(LEFT($E10,1)="N",3,0))</f>
        <v>32.366999999999997</v>
      </c>
      <c r="W10" s="412" t="str">
        <f t="shared" si="4"/>
        <v>Y</v>
      </c>
      <c r="X10" s="355" t="str">
        <f t="shared" si="4"/>
        <v>00070C</v>
      </c>
      <c r="Y10" s="413" t="str">
        <f t="shared" si="4"/>
        <v>056</v>
      </c>
      <c r="Z10" s="355" t="str">
        <f t="shared" si="4"/>
        <v xml:space="preserve">Account Clerk II  </v>
      </c>
      <c r="AA10" s="414">
        <f t="shared" ca="1" si="5"/>
        <v>26.626999999999999</v>
      </c>
      <c r="AB10" s="414">
        <f t="shared" ca="1" si="6"/>
        <v>27.960999999999999</v>
      </c>
      <c r="AC10" s="414">
        <f t="shared" ca="1" si="7"/>
        <v>29.356999999999999</v>
      </c>
      <c r="AD10" s="414">
        <f t="shared" ca="1" si="8"/>
        <v>30.824999999999999</v>
      </c>
      <c r="AE10" s="414">
        <f t="shared" ca="1" si="9"/>
        <v>32.366999999999997</v>
      </c>
    </row>
    <row r="11" spans="1:31">
      <c r="A11" s="406" t="s">
        <v>48</v>
      </c>
      <c r="B11" s="464" t="s">
        <v>50</v>
      </c>
      <c r="C11" s="406">
        <v>5</v>
      </c>
      <c r="D11" s="407" t="s">
        <v>135</v>
      </c>
      <c r="E11" s="406" t="s">
        <v>43</v>
      </c>
      <c r="F11" s="406">
        <v>265</v>
      </c>
      <c r="G11" s="409">
        <f t="shared" ca="1" si="0"/>
        <v>26.626999999999999</v>
      </c>
      <c r="H11" s="409">
        <f t="shared" ca="1" si="0"/>
        <v>27.960999999999999</v>
      </c>
      <c r="I11" s="409">
        <f t="shared" ca="1" si="0"/>
        <v>29.356999999999999</v>
      </c>
      <c r="J11" s="409">
        <f t="shared" ca="1" si="0"/>
        <v>30.824999999999999</v>
      </c>
      <c r="K11" s="409">
        <f t="shared" ca="1" si="0"/>
        <v>32.366999999999997</v>
      </c>
      <c r="L11" s="502"/>
      <c r="M11" s="335" t="s">
        <v>588</v>
      </c>
      <c r="N11" s="331" t="str">
        <f t="shared" si="1"/>
        <v>00170C</v>
      </c>
      <c r="O11" s="410" t="str">
        <f t="shared" si="2"/>
        <v>130</v>
      </c>
      <c r="P11" s="332" t="str">
        <f t="shared" si="3"/>
        <v>Account Maintenance Representative</v>
      </c>
      <c r="Q11" s="411" cm="1">
        <f t="array" aca="1" ref="Q11" ca="1">ROUND(IF($M11="Y",VLOOKUP($N11,INDIRECT($N$2),Q$5,0)*INDIRECT($M$3),VLOOKUP($N11,INDIRECT($N$2),Q$5,0)),IF(LEFT($E11,1)="N",3,0))</f>
        <v>26.626999999999999</v>
      </c>
      <c r="R11" s="411" cm="1">
        <f t="array" aca="1" ref="R11" ca="1">ROUND(IF($M11="Y",VLOOKUP($N11,INDIRECT($N$2),R$5,0)*INDIRECT($M$3),VLOOKUP($N11,INDIRECT($N$2),R$5,0)),IF(LEFT($E11,1)="N",3,0))</f>
        <v>27.960999999999999</v>
      </c>
      <c r="S11" s="411" cm="1">
        <f t="array" aca="1" ref="S11" ca="1">ROUND(IF($M11="Y",VLOOKUP($N11,INDIRECT($N$2),S$5,0)*INDIRECT($M$3),VLOOKUP($N11,INDIRECT($N$2),S$5,0)),IF(LEFT($E11,1)="N",3,0))</f>
        <v>29.356999999999999</v>
      </c>
      <c r="T11" s="411" cm="1">
        <f t="array" aca="1" ref="T11" ca="1">ROUND(IF($M11="Y",VLOOKUP($N11,INDIRECT($N$2),T$5,0)*INDIRECT($M$3),VLOOKUP($N11,INDIRECT($N$2),T$5,0)),IF(LEFT($E11,1)="N",3,0))</f>
        <v>30.824999999999999</v>
      </c>
      <c r="U11" s="411" cm="1">
        <f t="array" aca="1" ref="U11" ca="1">ROUND(IF($M11="Y",VLOOKUP($N11,INDIRECT($N$2),U$5,0)*INDIRECT($M$3),VLOOKUP($N11,INDIRECT($N$2),U$5,0)),IF(LEFT($E11,1)="N",3,0))</f>
        <v>32.366999999999997</v>
      </c>
      <c r="W11" s="412" t="str">
        <f t="shared" si="4"/>
        <v>Y</v>
      </c>
      <c r="X11" s="355" t="str">
        <f t="shared" si="4"/>
        <v>00170C</v>
      </c>
      <c r="Y11" s="413" t="str">
        <f t="shared" si="4"/>
        <v>130</v>
      </c>
      <c r="Z11" s="355" t="str">
        <f t="shared" si="4"/>
        <v>Account Maintenance Representative</v>
      </c>
      <c r="AA11" s="414">
        <f t="shared" ca="1" si="5"/>
        <v>26.626999999999999</v>
      </c>
      <c r="AB11" s="414">
        <f t="shared" ca="1" si="6"/>
        <v>27.960999999999999</v>
      </c>
      <c r="AC11" s="414">
        <f t="shared" ca="1" si="7"/>
        <v>29.356999999999999</v>
      </c>
      <c r="AD11" s="414">
        <f t="shared" ca="1" si="8"/>
        <v>30.824999999999999</v>
      </c>
      <c r="AE11" s="414">
        <f t="shared" ca="1" si="9"/>
        <v>32.366999999999997</v>
      </c>
    </row>
    <row r="12" spans="1:31">
      <c r="A12" s="406" t="s">
        <v>51</v>
      </c>
      <c r="B12" s="464" t="s">
        <v>52</v>
      </c>
      <c r="C12" s="406">
        <v>6</v>
      </c>
      <c r="D12" s="407" t="s">
        <v>543</v>
      </c>
      <c r="E12" s="406" t="s">
        <v>43</v>
      </c>
      <c r="F12" s="406">
        <v>287</v>
      </c>
      <c r="G12" s="409">
        <f t="shared" ca="1" si="0"/>
        <v>28.89</v>
      </c>
      <c r="H12" s="409">
        <f t="shared" ca="1" si="0"/>
        <v>30.332999999999998</v>
      </c>
      <c r="I12" s="409">
        <f t="shared" ca="1" si="0"/>
        <v>31.85</v>
      </c>
      <c r="J12" s="409">
        <f t="shared" ca="1" si="0"/>
        <v>33.442999999999998</v>
      </c>
      <c r="K12" s="409">
        <f t="shared" ca="1" si="0"/>
        <v>35.113999999999997</v>
      </c>
      <c r="L12" s="502"/>
      <c r="M12" s="335" t="s">
        <v>588</v>
      </c>
      <c r="N12" s="331" t="str">
        <f t="shared" si="1"/>
        <v>00076C</v>
      </c>
      <c r="O12" s="410" t="str">
        <f t="shared" si="2"/>
        <v>161</v>
      </c>
      <c r="P12" s="332" t="str">
        <f t="shared" si="3"/>
        <v>Accounting Technician</v>
      </c>
      <c r="Q12" s="411" cm="1">
        <f t="array" aca="1" ref="Q12" ca="1">ROUND(IF($M12="Y",VLOOKUP($N12,INDIRECT($N$2),Q$5,0)*INDIRECT($M$3),VLOOKUP($N12,INDIRECT($N$2),Q$5,0)),IF(LEFT($E12,1)="N",3,0))</f>
        <v>28.89</v>
      </c>
      <c r="R12" s="411" cm="1">
        <f t="array" aca="1" ref="R12" ca="1">ROUND(IF($M12="Y",VLOOKUP($N12,INDIRECT($N$2),R$5,0)*INDIRECT($M$3),VLOOKUP($N12,INDIRECT($N$2),R$5,0)),IF(LEFT($E12,1)="N",3,0))</f>
        <v>30.332999999999998</v>
      </c>
      <c r="S12" s="411" cm="1">
        <f t="array" aca="1" ref="S12" ca="1">ROUND(IF($M12="Y",VLOOKUP($N12,INDIRECT($N$2),S$5,0)*INDIRECT($M$3),VLOOKUP($N12,INDIRECT($N$2),S$5,0)),IF(LEFT($E12,1)="N",3,0))</f>
        <v>31.85</v>
      </c>
      <c r="T12" s="411" cm="1">
        <f t="array" aca="1" ref="T12" ca="1">ROUND(IF($M12="Y",VLOOKUP($N12,INDIRECT($N$2),T$5,0)*INDIRECT($M$3),VLOOKUP($N12,INDIRECT($N$2),T$5,0)),IF(LEFT($E12,1)="N",3,0))</f>
        <v>33.442999999999998</v>
      </c>
      <c r="U12" s="411" cm="1">
        <f t="array" aca="1" ref="U12" ca="1">ROUND(IF($M12="Y",VLOOKUP($N12,INDIRECT($N$2),U$5,0)*INDIRECT($M$3),VLOOKUP($N12,INDIRECT($N$2),U$5,0)),IF(LEFT($E12,1)="N",3,0))</f>
        <v>35.113999999999997</v>
      </c>
      <c r="W12" s="412" t="str">
        <f t="shared" si="4"/>
        <v>Y</v>
      </c>
      <c r="X12" s="355" t="str">
        <f t="shared" si="4"/>
        <v>00076C</v>
      </c>
      <c r="Y12" s="413" t="str">
        <f t="shared" si="4"/>
        <v>161</v>
      </c>
      <c r="Z12" s="355" t="str">
        <f t="shared" si="4"/>
        <v>Accounting Technician</v>
      </c>
      <c r="AA12" s="414">
        <f t="shared" ca="1" si="5"/>
        <v>28.89</v>
      </c>
      <c r="AB12" s="414">
        <f t="shared" ca="1" si="6"/>
        <v>30.332999999999998</v>
      </c>
      <c r="AC12" s="414">
        <f t="shared" ca="1" si="7"/>
        <v>31.85</v>
      </c>
      <c r="AD12" s="414">
        <f t="shared" ca="1" si="8"/>
        <v>33.442999999999998</v>
      </c>
      <c r="AE12" s="414">
        <f t="shared" ca="1" si="9"/>
        <v>35.113999999999997</v>
      </c>
    </row>
    <row r="13" spans="1:31">
      <c r="A13" s="406" t="s">
        <v>678</v>
      </c>
      <c r="B13" s="464" t="s">
        <v>679</v>
      </c>
      <c r="C13" s="406">
        <v>7</v>
      </c>
      <c r="D13" s="407" t="s">
        <v>121</v>
      </c>
      <c r="E13" s="406" t="s">
        <v>43</v>
      </c>
      <c r="F13" s="406">
        <v>323</v>
      </c>
      <c r="G13" s="409">
        <f t="shared" ca="1" si="0"/>
        <v>31.192</v>
      </c>
      <c r="H13" s="409">
        <f t="shared" ca="1" si="0"/>
        <v>32.750999999999998</v>
      </c>
      <c r="I13" s="409">
        <f t="shared" ca="1" si="0"/>
        <v>34.389000000000003</v>
      </c>
      <c r="J13" s="409">
        <f t="shared" ca="1" si="0"/>
        <v>36.11</v>
      </c>
      <c r="K13" s="409">
        <f t="shared" ca="1" si="0"/>
        <v>37.914999999999999</v>
      </c>
      <c r="L13" s="502"/>
      <c r="M13" s="335" t="s">
        <v>588</v>
      </c>
      <c r="N13" s="331" t="str">
        <f t="shared" si="1"/>
        <v>53045C</v>
      </c>
      <c r="O13" s="410" t="str">
        <f t="shared" si="2"/>
        <v>084</v>
      </c>
      <c r="P13" s="332" t="str">
        <f t="shared" si="3"/>
        <v>Administrative Assistant Elections &amp; Voter Services</v>
      </c>
      <c r="Q13" s="411" cm="1">
        <f t="array" aca="1" ref="Q13" ca="1">ROUND(IF($M13="Y",VLOOKUP($N13,INDIRECT($N$2),Q$5,0)*INDIRECT($M$3),VLOOKUP($N13,INDIRECT($N$2),Q$5,0)),IF(LEFT($E13,1)="N",3,0))</f>
        <v>31.192</v>
      </c>
      <c r="R13" s="411" cm="1">
        <f t="array" aca="1" ref="R13" ca="1">ROUND(IF($M13="Y",VLOOKUP($N13,INDIRECT($N$2),R$5,0)*INDIRECT($M$3),VLOOKUP($N13,INDIRECT($N$2),R$5,0)),IF(LEFT($E13,1)="N",3,0))</f>
        <v>32.750999999999998</v>
      </c>
      <c r="S13" s="411" cm="1">
        <f t="array" aca="1" ref="S13" ca="1">ROUND(IF($M13="Y",VLOOKUP($N13,INDIRECT($N$2),S$5,0)*INDIRECT($M$3),VLOOKUP($N13,INDIRECT($N$2),S$5,0)),IF(LEFT($E13,1)="N",3,0))</f>
        <v>34.389000000000003</v>
      </c>
      <c r="T13" s="411" cm="1">
        <f t="array" aca="1" ref="T13" ca="1">ROUND(IF($M13="Y",VLOOKUP($N13,INDIRECT($N$2),T$5,0)*INDIRECT($M$3),VLOOKUP($N13,INDIRECT($N$2),T$5,0)),IF(LEFT($E13,1)="N",3,0))</f>
        <v>36.11</v>
      </c>
      <c r="U13" s="411" cm="1">
        <f t="array" aca="1" ref="U13" ca="1">ROUND(IF($M13="Y",VLOOKUP($N13,INDIRECT($N$2),U$5,0)*INDIRECT($M$3),VLOOKUP($N13,INDIRECT($N$2),U$5,0)),IF(LEFT($E13,1)="N",3,0))</f>
        <v>37.914999999999999</v>
      </c>
      <c r="W13" s="412" t="s">
        <v>588</v>
      </c>
      <c r="X13" s="355" t="str">
        <f t="shared" si="4"/>
        <v>53045C</v>
      </c>
      <c r="Y13" s="413" t="s">
        <v>121</v>
      </c>
      <c r="Z13" s="355" t="str">
        <f t="shared" si="4"/>
        <v>Administrative Assistant Elections &amp; Voter Services</v>
      </c>
      <c r="AA13" s="414">
        <f t="shared" ca="1" si="5"/>
        <v>31.192</v>
      </c>
      <c r="AB13" s="414">
        <f t="shared" ca="1" si="6"/>
        <v>32.750999999999998</v>
      </c>
      <c r="AC13" s="414">
        <f t="shared" ca="1" si="7"/>
        <v>34.389000000000003</v>
      </c>
      <c r="AD13" s="414">
        <f t="shared" ca="1" si="8"/>
        <v>36.11</v>
      </c>
      <c r="AE13" s="414">
        <f t="shared" ca="1" si="9"/>
        <v>37.914999999999999</v>
      </c>
    </row>
    <row r="14" spans="1:31">
      <c r="A14" s="406" t="s">
        <v>53</v>
      </c>
      <c r="B14" s="464" t="s">
        <v>57</v>
      </c>
      <c r="C14" s="406">
        <v>4</v>
      </c>
      <c r="D14" s="407" t="s">
        <v>160</v>
      </c>
      <c r="E14" s="406" t="s">
        <v>43</v>
      </c>
      <c r="F14" s="406">
        <v>220</v>
      </c>
      <c r="G14" s="409">
        <f t="shared" ca="1" si="0"/>
        <v>23.16</v>
      </c>
      <c r="H14" s="409">
        <f t="shared" ca="1" si="0"/>
        <v>24.318000000000001</v>
      </c>
      <c r="I14" s="409">
        <f t="shared" ca="1" si="0"/>
        <v>25.533999999999999</v>
      </c>
      <c r="J14" s="409">
        <f t="shared" ca="1" si="0"/>
        <v>26.81</v>
      </c>
      <c r="K14" s="409">
        <f t="shared" ca="1" si="0"/>
        <v>28.151</v>
      </c>
      <c r="L14" s="502"/>
      <c r="M14" s="335" t="s">
        <v>588</v>
      </c>
      <c r="N14" s="331" t="str">
        <f t="shared" si="1"/>
        <v>00475C</v>
      </c>
      <c r="O14" s="410" t="str">
        <f t="shared" si="2"/>
        <v>151</v>
      </c>
      <c r="P14" s="332" t="str">
        <f t="shared" si="3"/>
        <v>Animal Care Technician II</v>
      </c>
      <c r="Q14" s="411" cm="1">
        <f t="array" aca="1" ref="Q14" ca="1">ROUND(IF($M14="Y",VLOOKUP($N14,INDIRECT($N$2),Q$5,0)*INDIRECT($M$3),VLOOKUP($N14,INDIRECT($N$2),Q$5,0)),IF(LEFT($E14,1)="N",3,0))</f>
        <v>23.16</v>
      </c>
      <c r="R14" s="411" cm="1">
        <f t="array" aca="1" ref="R14" ca="1">ROUND(IF($M14="Y",VLOOKUP($N14,INDIRECT($N$2),R$5,0)*INDIRECT($M$3),VLOOKUP($N14,INDIRECT($N$2),R$5,0)),IF(LEFT($E14,1)="N",3,0))</f>
        <v>24.318000000000001</v>
      </c>
      <c r="S14" s="411" cm="1">
        <f t="array" aca="1" ref="S14" ca="1">ROUND(IF($M14="Y",VLOOKUP($N14,INDIRECT($N$2),S$5,0)*INDIRECT($M$3),VLOOKUP($N14,INDIRECT($N$2),S$5,0)),IF(LEFT($E14,1)="N",3,0))</f>
        <v>25.533999999999999</v>
      </c>
      <c r="T14" s="411" cm="1">
        <f t="array" aca="1" ref="T14" ca="1">ROUND(IF($M14="Y",VLOOKUP($N14,INDIRECT($N$2),T$5,0)*INDIRECT($M$3),VLOOKUP($N14,INDIRECT($N$2),T$5,0)),IF(LEFT($E14,1)="N",3,0))</f>
        <v>26.81</v>
      </c>
      <c r="U14" s="411" cm="1">
        <f t="array" aca="1" ref="U14" ca="1">ROUND(IF($M14="Y",VLOOKUP($N14,INDIRECT($N$2),U$5,0)*INDIRECT($M$3),VLOOKUP($N14,INDIRECT($N$2),U$5,0)),IF(LEFT($E14,1)="N",3,0))</f>
        <v>28.151</v>
      </c>
      <c r="W14" s="412" t="str">
        <f t="shared" ref="W14:W16" si="10">M14</f>
        <v>Y</v>
      </c>
      <c r="X14" s="355" t="str">
        <f t="shared" si="4"/>
        <v>00475C</v>
      </c>
      <c r="Y14" s="413" t="str">
        <f t="shared" si="4"/>
        <v>151</v>
      </c>
      <c r="Z14" s="355" t="str">
        <f t="shared" si="4"/>
        <v>Animal Care Technician II</v>
      </c>
      <c r="AA14" s="414">
        <f t="shared" ca="1" si="5"/>
        <v>23.16</v>
      </c>
      <c r="AB14" s="414">
        <f t="shared" ca="1" si="6"/>
        <v>24.318000000000001</v>
      </c>
      <c r="AC14" s="414">
        <f t="shared" ca="1" si="7"/>
        <v>25.533999999999999</v>
      </c>
      <c r="AD14" s="414">
        <f t="shared" ca="1" si="8"/>
        <v>26.81</v>
      </c>
      <c r="AE14" s="414">
        <f t="shared" ca="1" si="9"/>
        <v>28.151</v>
      </c>
    </row>
    <row r="15" spans="1:31">
      <c r="A15" s="406" t="s">
        <v>55</v>
      </c>
      <c r="B15" s="464" t="s">
        <v>57</v>
      </c>
      <c r="C15" s="406">
        <v>5</v>
      </c>
      <c r="D15" s="407" t="s">
        <v>56</v>
      </c>
      <c r="E15" s="406" t="s">
        <v>43</v>
      </c>
      <c r="F15" s="406">
        <v>250</v>
      </c>
      <c r="G15" s="409">
        <f t="shared" ca="1" si="0"/>
        <v>25.459</v>
      </c>
      <c r="H15" s="409">
        <f t="shared" ca="1" si="0"/>
        <v>26.731000000000002</v>
      </c>
      <c r="I15" s="409">
        <f t="shared" ca="1" si="0"/>
        <v>28.068000000000001</v>
      </c>
      <c r="J15" s="409">
        <f t="shared" ca="1" si="0"/>
        <v>29.472999999999999</v>
      </c>
      <c r="K15" s="409">
        <f t="shared" ca="1" si="0"/>
        <v>30.946000000000002</v>
      </c>
      <c r="L15" s="502"/>
      <c r="M15" s="335" t="s">
        <v>588</v>
      </c>
      <c r="N15" s="331" t="str">
        <f t="shared" si="1"/>
        <v>00476C</v>
      </c>
      <c r="O15" s="410" t="str">
        <f t="shared" si="2"/>
        <v>001</v>
      </c>
      <c r="P15" s="332" t="str">
        <f t="shared" si="3"/>
        <v>Animal Care Technician II</v>
      </c>
      <c r="Q15" s="411" cm="1">
        <f t="array" aca="1" ref="Q15" ca="1">ROUND(IF($M15="Y",VLOOKUP($N15,INDIRECT($N$2),Q$5,0)*INDIRECT($M$3),VLOOKUP($N15,INDIRECT($N$2),Q$5,0)),IF(LEFT($E15,1)="N",3,0))</f>
        <v>25.459</v>
      </c>
      <c r="R15" s="411" cm="1">
        <f t="array" aca="1" ref="R15" ca="1">ROUND(IF($M15="Y",VLOOKUP($N15,INDIRECT($N$2),R$5,0)*INDIRECT($M$3),VLOOKUP($N15,INDIRECT($N$2),R$5,0)),IF(LEFT($E15,1)="N",3,0))</f>
        <v>26.731000000000002</v>
      </c>
      <c r="S15" s="411" cm="1">
        <f t="array" aca="1" ref="S15" ca="1">ROUND(IF($M15="Y",VLOOKUP($N15,INDIRECT($N$2),S$5,0)*INDIRECT($M$3),VLOOKUP($N15,INDIRECT($N$2),S$5,0)),IF(LEFT($E15,1)="N",3,0))</f>
        <v>28.068000000000001</v>
      </c>
      <c r="T15" s="411" cm="1">
        <f t="array" aca="1" ref="T15" ca="1">ROUND(IF($M15="Y",VLOOKUP($N15,INDIRECT($N$2),T$5,0)*INDIRECT($M$3),VLOOKUP($N15,INDIRECT($N$2),T$5,0)),IF(LEFT($E15,1)="N",3,0))</f>
        <v>29.472999999999999</v>
      </c>
      <c r="U15" s="411" cm="1">
        <f t="array" aca="1" ref="U15" ca="1">ROUND(IF($M15="Y",VLOOKUP($N15,INDIRECT($N$2),U$5,0)*INDIRECT($M$3),VLOOKUP($N15,INDIRECT($N$2),U$5,0)),IF(LEFT($E15,1)="N",3,0))</f>
        <v>30.946000000000002</v>
      </c>
      <c r="W15" s="412" t="str">
        <f t="shared" si="10"/>
        <v>Y</v>
      </c>
      <c r="X15" s="355" t="str">
        <f t="shared" si="4"/>
        <v>00476C</v>
      </c>
      <c r="Y15" s="413" t="str">
        <f t="shared" si="4"/>
        <v>001</v>
      </c>
      <c r="Z15" s="355" t="str">
        <f t="shared" si="4"/>
        <v>Animal Care Technician II</v>
      </c>
      <c r="AA15" s="414">
        <f t="shared" ca="1" si="5"/>
        <v>25.459</v>
      </c>
      <c r="AB15" s="414">
        <f t="shared" ca="1" si="6"/>
        <v>26.731000000000002</v>
      </c>
      <c r="AC15" s="414">
        <f t="shared" ca="1" si="7"/>
        <v>28.068000000000001</v>
      </c>
      <c r="AD15" s="414">
        <f t="shared" ca="1" si="8"/>
        <v>29.472999999999999</v>
      </c>
      <c r="AE15" s="414">
        <f t="shared" ca="1" si="9"/>
        <v>30.946000000000002</v>
      </c>
    </row>
    <row r="16" spans="1:31">
      <c r="A16" s="406" t="s">
        <v>58</v>
      </c>
      <c r="B16" s="465" t="s">
        <v>648</v>
      </c>
      <c r="C16" s="416">
        <v>7</v>
      </c>
      <c r="D16" s="415" t="s">
        <v>66</v>
      </c>
      <c r="E16" s="416" t="s">
        <v>43</v>
      </c>
      <c r="F16" s="416">
        <v>326</v>
      </c>
      <c r="G16" s="409">
        <f t="shared" ca="1" si="0"/>
        <v>31.192</v>
      </c>
      <c r="H16" s="409">
        <f t="shared" ca="1" si="0"/>
        <v>32.750999999999998</v>
      </c>
      <c r="I16" s="409">
        <f t="shared" ca="1" si="0"/>
        <v>34.389000000000003</v>
      </c>
      <c r="J16" s="409">
        <f t="shared" ca="1" si="0"/>
        <v>36.11</v>
      </c>
      <c r="K16" s="409">
        <f t="shared" ca="1" si="0"/>
        <v>37.914000000000001</v>
      </c>
      <c r="L16" s="502"/>
      <c r="M16" s="335" t="s">
        <v>588</v>
      </c>
      <c r="N16" s="331" t="str">
        <f t="shared" si="1"/>
        <v>00480C</v>
      </c>
      <c r="O16" s="410" t="str">
        <f t="shared" si="2"/>
        <v>064</v>
      </c>
      <c r="P16" s="332" t="str">
        <f t="shared" si="3"/>
        <v>Animal Control Officer</v>
      </c>
      <c r="Q16" s="411" cm="1">
        <f t="array" aca="1" ref="Q16" ca="1">ROUND(IF($M16="Y",VLOOKUP($N16,INDIRECT($N$2),Q$5,0)*INDIRECT($M$3),VLOOKUP($N16,INDIRECT($N$2),Q$5,0)),IF(LEFT($E16,1)="N",3,0))</f>
        <v>31.192</v>
      </c>
      <c r="R16" s="411" cm="1">
        <f t="array" aca="1" ref="R16" ca="1">ROUND(IF($M16="Y",VLOOKUP($N16,INDIRECT($N$2),R$5,0)*INDIRECT($M$3),VLOOKUP($N16,INDIRECT($N$2),R$5,0)),IF(LEFT($E16,1)="N",3,0))</f>
        <v>32.750999999999998</v>
      </c>
      <c r="S16" s="411" cm="1">
        <f t="array" aca="1" ref="S16" ca="1">ROUND(IF($M16="Y",VLOOKUP($N16,INDIRECT($N$2),S$5,0)*INDIRECT($M$3),VLOOKUP($N16,INDIRECT($N$2),S$5,0)),IF(LEFT($E16,1)="N",3,0))</f>
        <v>34.389000000000003</v>
      </c>
      <c r="T16" s="411" cm="1">
        <f t="array" aca="1" ref="T16" ca="1">ROUND(IF($M16="Y",VLOOKUP($N16,INDIRECT($N$2),T$5,0)*INDIRECT($M$3),VLOOKUP($N16,INDIRECT($N$2),T$5,0)),IF(LEFT($E16,1)="N",3,0))</f>
        <v>36.11</v>
      </c>
      <c r="U16" s="411" cm="1">
        <f t="array" aca="1" ref="U16" ca="1">ROUND(IF($M16="Y",VLOOKUP($N16,INDIRECT($N$2),U$5,0)*INDIRECT($M$3),VLOOKUP($N16,INDIRECT($N$2),U$5,0)),IF(LEFT($E16,1)="N",3,0))</f>
        <v>37.914000000000001</v>
      </c>
      <c r="W16" s="412" t="str">
        <f t="shared" si="10"/>
        <v>Y</v>
      </c>
      <c r="X16" s="355" t="str">
        <f t="shared" si="4"/>
        <v>00480C</v>
      </c>
      <c r="Y16" s="413" t="str">
        <f t="shared" si="4"/>
        <v>064</v>
      </c>
      <c r="Z16" s="355" t="str">
        <f t="shared" si="4"/>
        <v>Animal Control Officer</v>
      </c>
      <c r="AA16" s="414">
        <f t="shared" ca="1" si="5"/>
        <v>31.192</v>
      </c>
      <c r="AB16" s="414">
        <f t="shared" ca="1" si="6"/>
        <v>32.750999999999998</v>
      </c>
      <c r="AC16" s="414">
        <f t="shared" ca="1" si="7"/>
        <v>34.389000000000003</v>
      </c>
      <c r="AD16" s="414">
        <f t="shared" ca="1" si="8"/>
        <v>36.11</v>
      </c>
      <c r="AE16" s="414">
        <f t="shared" ca="1" si="9"/>
        <v>37.914000000000001</v>
      </c>
    </row>
    <row r="17" spans="1:31">
      <c r="A17" s="416" t="s">
        <v>125</v>
      </c>
      <c r="B17" s="465" t="s">
        <v>649</v>
      </c>
      <c r="C17" s="416">
        <v>8</v>
      </c>
      <c r="D17" s="415" t="s">
        <v>565</v>
      </c>
      <c r="E17" s="416" t="s">
        <v>43</v>
      </c>
      <c r="F17" s="416">
        <v>368</v>
      </c>
      <c r="G17" s="409">
        <f t="shared" ca="1" si="0"/>
        <v>34.616999999999997</v>
      </c>
      <c r="H17" s="409">
        <f t="shared" ca="1" si="0"/>
        <v>36.345999999999997</v>
      </c>
      <c r="I17" s="409">
        <f t="shared" ca="1" si="0"/>
        <v>38.164000000000001</v>
      </c>
      <c r="J17" s="409">
        <f t="shared" ca="1" si="0"/>
        <v>40.07</v>
      </c>
      <c r="K17" s="409">
        <f t="shared" ca="1" si="0"/>
        <v>42.073999999999998</v>
      </c>
      <c r="L17" s="502"/>
      <c r="M17" s="335" t="s">
        <v>588</v>
      </c>
      <c r="N17" s="331" t="str">
        <f t="shared" si="1"/>
        <v>03587C</v>
      </c>
      <c r="O17" s="410" t="str">
        <f t="shared" si="2"/>
        <v>123</v>
      </c>
      <c r="P17" s="332" t="str">
        <f t="shared" si="3"/>
        <v>Animal Control Officer, Lead</v>
      </c>
      <c r="Q17" s="411" cm="1">
        <f t="array" aca="1" ref="Q17" ca="1">ROUND(IF($M17="Y",VLOOKUP($N17,INDIRECT($N$2),Q$5,0)*INDIRECT($M$3),VLOOKUP($N17,INDIRECT($N$2),Q$5,0)),IF(LEFT($E17,1)="N",3,0))</f>
        <v>34.616999999999997</v>
      </c>
      <c r="R17" s="411" cm="1">
        <f t="array" aca="1" ref="R17" ca="1">ROUND(IF($M17="Y",VLOOKUP($N17,INDIRECT($N$2),R$5,0)*INDIRECT($M$3),VLOOKUP($N17,INDIRECT($N$2),R$5,0)),IF(LEFT($E17,1)="N",3,0))</f>
        <v>36.345999999999997</v>
      </c>
      <c r="S17" s="411" cm="1">
        <f t="array" aca="1" ref="S17" ca="1">ROUND(IF($M17="Y",VLOOKUP($N17,INDIRECT($N$2),S$5,0)*INDIRECT($M$3),VLOOKUP($N17,INDIRECT($N$2),S$5,0)),IF(LEFT($E17,1)="N",3,0))</f>
        <v>38.164000000000001</v>
      </c>
      <c r="T17" s="411" cm="1">
        <f t="array" aca="1" ref="T17" ca="1">ROUND(IF($M17="Y",VLOOKUP($N17,INDIRECT($N$2),T$5,0)*INDIRECT($M$3),VLOOKUP($N17,INDIRECT($N$2),T$5,0)),IF(LEFT($E17,1)="N",3,0))</f>
        <v>40.07</v>
      </c>
      <c r="U17" s="411" cm="1">
        <f t="array" aca="1" ref="U17" ca="1">ROUND(IF($M17="Y",VLOOKUP($N17,INDIRECT($N$2),U$5,0)*INDIRECT($M$3),VLOOKUP($N17,INDIRECT($N$2),U$5,0)),IF(LEFT($E17,1)="N",3,0))</f>
        <v>42.073999999999998</v>
      </c>
      <c r="W17" s="412" t="s">
        <v>588</v>
      </c>
      <c r="X17" s="355" t="str">
        <f t="shared" si="4"/>
        <v>03587C</v>
      </c>
      <c r="Y17" s="413" t="str">
        <f t="shared" si="4"/>
        <v>123</v>
      </c>
      <c r="Z17" s="355" t="str">
        <f t="shared" si="4"/>
        <v>Animal Control Officer, Lead</v>
      </c>
      <c r="AA17" s="414">
        <f t="shared" ca="1" si="5"/>
        <v>34.616999999999997</v>
      </c>
      <c r="AB17" s="414">
        <f t="shared" ca="1" si="6"/>
        <v>36.345999999999997</v>
      </c>
      <c r="AC17" s="414">
        <f t="shared" ca="1" si="7"/>
        <v>38.164000000000001</v>
      </c>
      <c r="AD17" s="414">
        <f t="shared" ca="1" si="8"/>
        <v>40.07</v>
      </c>
      <c r="AE17" s="414">
        <f t="shared" ca="1" si="9"/>
        <v>42.073999999999998</v>
      </c>
    </row>
    <row r="18" spans="1:31">
      <c r="A18" s="406" t="s">
        <v>498</v>
      </c>
      <c r="B18" s="466" t="s">
        <v>499</v>
      </c>
      <c r="C18" s="406">
        <v>7</v>
      </c>
      <c r="D18" s="407" t="s">
        <v>102</v>
      </c>
      <c r="E18" s="418" t="s">
        <v>43</v>
      </c>
      <c r="F18" s="406">
        <v>338</v>
      </c>
      <c r="G18" s="409">
        <f t="shared" ca="1" si="0"/>
        <v>32.307000000000002</v>
      </c>
      <c r="H18" s="409">
        <f t="shared" ca="1" si="0"/>
        <v>33.923999999999999</v>
      </c>
      <c r="I18" s="409">
        <f t="shared" ca="1" si="0"/>
        <v>35.619</v>
      </c>
      <c r="J18" s="409">
        <f t="shared" ca="1" si="0"/>
        <v>37.4</v>
      </c>
      <c r="K18" s="409">
        <f t="shared" ca="1" si="0"/>
        <v>39.271999999999998</v>
      </c>
      <c r="L18" s="502"/>
      <c r="M18" s="335" t="s">
        <v>588</v>
      </c>
      <c r="N18" s="331" t="str">
        <f t="shared" si="1"/>
        <v>59231C</v>
      </c>
      <c r="O18" s="410" t="str">
        <f t="shared" si="2"/>
        <v>088</v>
      </c>
      <c r="P18" s="332" t="str">
        <f t="shared" si="3"/>
        <v>Assessing Technician</v>
      </c>
      <c r="Q18" s="411" cm="1">
        <f t="array" aca="1" ref="Q18" ca="1">ROUND(IF($M18="Y",VLOOKUP($N18,INDIRECT($N$2),Q$5,0)*INDIRECT($M$3),VLOOKUP($N18,INDIRECT($N$2),Q$5,0)),IF(LEFT($E18,1)="N",3,0))</f>
        <v>32.307000000000002</v>
      </c>
      <c r="R18" s="411" cm="1">
        <f t="array" aca="1" ref="R18" ca="1">ROUND(IF($M18="Y",VLOOKUP($N18,INDIRECT($N$2),R$5,0)*INDIRECT($M$3),VLOOKUP($N18,INDIRECT($N$2),R$5,0)),IF(LEFT($E18,1)="N",3,0))</f>
        <v>33.923999999999999</v>
      </c>
      <c r="S18" s="411" cm="1">
        <f t="array" aca="1" ref="S18" ca="1">ROUND(IF($M18="Y",VLOOKUP($N18,INDIRECT($N$2),S$5,0)*INDIRECT($M$3),VLOOKUP($N18,INDIRECT($N$2),S$5,0)),IF(LEFT($E18,1)="N",3,0))</f>
        <v>35.619</v>
      </c>
      <c r="T18" s="411" cm="1">
        <f t="array" aca="1" ref="T18" ca="1">ROUND(IF($M18="Y",VLOOKUP($N18,INDIRECT($N$2),T$5,0)*INDIRECT($M$3),VLOOKUP($N18,INDIRECT($N$2),T$5,0)),IF(LEFT($E18,1)="N",3,0))</f>
        <v>37.4</v>
      </c>
      <c r="U18" s="411" cm="1">
        <f t="array" aca="1" ref="U18" ca="1">ROUND(IF($M18="Y",VLOOKUP($N18,INDIRECT($N$2),U$5,0)*INDIRECT($M$3),VLOOKUP($N18,INDIRECT($N$2),U$5,0)),IF(LEFT($E18,1)="N",3,0))</f>
        <v>39.271999999999998</v>
      </c>
      <c r="W18" s="412" t="str">
        <f t="shared" ref="W18:Z45" si="11">M18</f>
        <v>Y</v>
      </c>
      <c r="X18" s="355" t="str">
        <f t="shared" si="4"/>
        <v>59231C</v>
      </c>
      <c r="Y18" s="413" t="str">
        <f t="shared" si="4"/>
        <v>088</v>
      </c>
      <c r="Z18" s="355" t="str">
        <f t="shared" si="4"/>
        <v>Assessing Technician</v>
      </c>
      <c r="AA18" s="414">
        <f t="shared" ca="1" si="5"/>
        <v>32.307000000000002</v>
      </c>
      <c r="AB18" s="414">
        <f t="shared" ca="1" si="6"/>
        <v>33.923999999999999</v>
      </c>
      <c r="AC18" s="414">
        <f t="shared" ca="1" si="7"/>
        <v>35.619</v>
      </c>
      <c r="AD18" s="414">
        <f t="shared" ca="1" si="8"/>
        <v>37.4</v>
      </c>
      <c r="AE18" s="414">
        <f t="shared" ca="1" si="9"/>
        <v>39.271999999999998</v>
      </c>
    </row>
    <row r="19" spans="1:31">
      <c r="A19" s="406" t="s">
        <v>61</v>
      </c>
      <c r="B19" s="464" t="s">
        <v>62</v>
      </c>
      <c r="C19" s="406">
        <v>8</v>
      </c>
      <c r="D19" s="407" t="s">
        <v>700</v>
      </c>
      <c r="E19" s="406" t="s">
        <v>43</v>
      </c>
      <c r="F19" s="406">
        <v>390</v>
      </c>
      <c r="G19" s="409">
        <f t="shared" ca="1" si="0"/>
        <v>42.841999999999999</v>
      </c>
      <c r="H19" s="409">
        <f t="shared" ca="1" si="0"/>
        <v>44.984000000000002</v>
      </c>
      <c r="I19" s="409">
        <f t="shared" ca="1" si="0"/>
        <v>47.232999999999997</v>
      </c>
      <c r="J19" s="409">
        <f t="shared" ca="1" si="0"/>
        <v>49.594000000000001</v>
      </c>
      <c r="K19" s="409">
        <f t="shared" ca="1" si="0"/>
        <v>52.073999999999998</v>
      </c>
      <c r="L19" s="502"/>
      <c r="M19" s="335" t="s">
        <v>588</v>
      </c>
      <c r="N19" s="331" t="str">
        <f t="shared" si="1"/>
        <v>00520C</v>
      </c>
      <c r="O19" s="410" t="str">
        <f t="shared" si="2"/>
        <v>134</v>
      </c>
      <c r="P19" s="332" t="str">
        <f t="shared" si="3"/>
        <v xml:space="preserve">Assessor I </v>
      </c>
      <c r="Q19" s="411" cm="1">
        <f t="array" aca="1" ref="Q19" ca="1">ROUND(IF($M19="Y",VLOOKUP($N19,INDIRECT($N$2),Q$5,0)*INDIRECT($M$3),VLOOKUP($N19,INDIRECT($N$2),Q$5,0)),IF(LEFT($E19,1)="N",3,0))</f>
        <v>42.841999999999999</v>
      </c>
      <c r="R19" s="411" cm="1">
        <f t="array" aca="1" ref="R19" ca="1">ROUND(IF($M19="Y",VLOOKUP($N19,INDIRECT($N$2),R$5,0)*INDIRECT($M$3),VLOOKUP($N19,INDIRECT($N$2),R$5,0)),IF(LEFT($E19,1)="N",3,0))</f>
        <v>44.984000000000002</v>
      </c>
      <c r="S19" s="411" cm="1">
        <f t="array" aca="1" ref="S19" ca="1">ROUND(IF($M19="Y",VLOOKUP($N19,INDIRECT($N$2),S$5,0)*INDIRECT($M$3),VLOOKUP($N19,INDIRECT($N$2),S$5,0)),IF(LEFT($E19,1)="N",3,0))</f>
        <v>47.232999999999997</v>
      </c>
      <c r="T19" s="411" cm="1">
        <f t="array" aca="1" ref="T19" ca="1">ROUND(IF($M19="Y",VLOOKUP($N19,INDIRECT($N$2),T$5,0)*INDIRECT($M$3),VLOOKUP($N19,INDIRECT($N$2),T$5,0)),IF(LEFT($E19,1)="N",3,0))</f>
        <v>49.594000000000001</v>
      </c>
      <c r="U19" s="411" cm="1">
        <f t="array" aca="1" ref="U19" ca="1">ROUND(IF($M19="Y",VLOOKUP($N19,INDIRECT($N$2),U$5,0)*INDIRECT($M$3),VLOOKUP($N19,INDIRECT($N$2),U$5,0)),IF(LEFT($E19,1)="N",3,0))</f>
        <v>52.073999999999998</v>
      </c>
      <c r="W19" s="412" t="str">
        <f t="shared" si="11"/>
        <v>Y</v>
      </c>
      <c r="X19" s="355" t="str">
        <f t="shared" si="4"/>
        <v>00520C</v>
      </c>
      <c r="Y19" s="413" t="str">
        <f t="shared" si="4"/>
        <v>134</v>
      </c>
      <c r="Z19" s="355" t="str">
        <f t="shared" si="4"/>
        <v xml:space="preserve">Assessor I </v>
      </c>
      <c r="AA19" s="414">
        <f t="shared" ca="1" si="5"/>
        <v>42.841999999999999</v>
      </c>
      <c r="AB19" s="414">
        <f t="shared" ca="1" si="6"/>
        <v>44.984000000000002</v>
      </c>
      <c r="AC19" s="414">
        <f t="shared" ca="1" si="7"/>
        <v>47.232999999999997</v>
      </c>
      <c r="AD19" s="414">
        <f t="shared" ca="1" si="8"/>
        <v>49.594000000000001</v>
      </c>
      <c r="AE19" s="414">
        <f t="shared" ca="1" si="9"/>
        <v>52.073999999999998</v>
      </c>
    </row>
    <row r="20" spans="1:31">
      <c r="A20" s="406" t="s">
        <v>63</v>
      </c>
      <c r="B20" s="464" t="s">
        <v>64</v>
      </c>
      <c r="C20" s="406">
        <v>9</v>
      </c>
      <c r="D20" s="407" t="s">
        <v>701</v>
      </c>
      <c r="E20" s="406" t="s">
        <v>43</v>
      </c>
      <c r="F20" s="406">
        <v>448</v>
      </c>
      <c r="G20" s="409">
        <f t="shared" ca="1" si="0"/>
        <v>43.795000000000002</v>
      </c>
      <c r="H20" s="409">
        <f t="shared" ca="1" si="0"/>
        <v>45.985999999999997</v>
      </c>
      <c r="I20" s="409">
        <f t="shared" ca="1" si="0"/>
        <v>48.283999999999999</v>
      </c>
      <c r="J20" s="409">
        <f t="shared" ca="1" si="0"/>
        <v>50.698</v>
      </c>
      <c r="K20" s="409">
        <f t="shared" ca="1" si="0"/>
        <v>53.237000000000002</v>
      </c>
      <c r="L20" s="502"/>
      <c r="M20" s="335" t="s">
        <v>588</v>
      </c>
      <c r="N20" s="331" t="str">
        <f t="shared" si="1"/>
        <v>00530C</v>
      </c>
      <c r="O20" s="410" t="str">
        <f t="shared" si="2"/>
        <v>146</v>
      </c>
      <c r="P20" s="332" t="str">
        <f t="shared" si="3"/>
        <v xml:space="preserve">Assessor II </v>
      </c>
      <c r="Q20" s="411" cm="1">
        <f t="array" aca="1" ref="Q20" ca="1">ROUND(IF($M20="Y",VLOOKUP($N20,INDIRECT($N$2),Q$5,0)*INDIRECT($M$3),VLOOKUP($N20,INDIRECT($N$2),Q$5,0)),IF(LEFT($E20,1)="N",3,0))</f>
        <v>43.795000000000002</v>
      </c>
      <c r="R20" s="411" cm="1">
        <f t="array" aca="1" ref="R20" ca="1">ROUND(IF($M20="Y",VLOOKUP($N20,INDIRECT($N$2),R$5,0)*INDIRECT($M$3),VLOOKUP($N20,INDIRECT($N$2),R$5,0)),IF(LEFT($E20,1)="N",3,0))</f>
        <v>45.985999999999997</v>
      </c>
      <c r="S20" s="411" cm="1">
        <f t="array" aca="1" ref="S20" ca="1">ROUND(IF($M20="Y",VLOOKUP($N20,INDIRECT($N$2),S$5,0)*INDIRECT($M$3),VLOOKUP($N20,INDIRECT($N$2),S$5,0)),IF(LEFT($E20,1)="N",3,0))</f>
        <v>48.283999999999999</v>
      </c>
      <c r="T20" s="411" cm="1">
        <f t="array" aca="1" ref="T20" ca="1">ROUND(IF($M20="Y",VLOOKUP($N20,INDIRECT($N$2),T$5,0)*INDIRECT($M$3),VLOOKUP($N20,INDIRECT($N$2),T$5,0)),IF(LEFT($E20,1)="N",3,0))</f>
        <v>50.698</v>
      </c>
      <c r="U20" s="411" cm="1">
        <f t="array" aca="1" ref="U20" ca="1">ROUND(IF($M20="Y",VLOOKUP($N20,INDIRECT($N$2),U$5,0)*INDIRECT($M$3),VLOOKUP($N20,INDIRECT($N$2),U$5,0)),IF(LEFT($E20,1)="N",3,0))</f>
        <v>53.237000000000002</v>
      </c>
      <c r="W20" s="412" t="str">
        <f t="shared" si="11"/>
        <v>Y</v>
      </c>
      <c r="X20" s="355" t="str">
        <f t="shared" si="4"/>
        <v>00530C</v>
      </c>
      <c r="Y20" s="413" t="str">
        <f t="shared" si="4"/>
        <v>146</v>
      </c>
      <c r="Z20" s="355" t="str">
        <f t="shared" si="4"/>
        <v xml:space="preserve">Assessor II </v>
      </c>
      <c r="AA20" s="414">
        <f t="shared" ca="1" si="5"/>
        <v>43.795000000000002</v>
      </c>
      <c r="AB20" s="414">
        <f t="shared" ca="1" si="6"/>
        <v>45.985999999999997</v>
      </c>
      <c r="AC20" s="414">
        <f t="shared" ca="1" si="7"/>
        <v>48.283999999999999</v>
      </c>
      <c r="AD20" s="414">
        <f t="shared" ca="1" si="8"/>
        <v>50.698</v>
      </c>
      <c r="AE20" s="414">
        <f t="shared" ca="1" si="9"/>
        <v>53.237000000000002</v>
      </c>
    </row>
    <row r="21" spans="1:31">
      <c r="A21" s="406" t="s">
        <v>65</v>
      </c>
      <c r="B21" s="464" t="s">
        <v>67</v>
      </c>
      <c r="C21" s="406">
        <v>7</v>
      </c>
      <c r="D21" s="407" t="s">
        <v>66</v>
      </c>
      <c r="E21" s="406" t="s">
        <v>43</v>
      </c>
      <c r="F21" s="406">
        <v>320</v>
      </c>
      <c r="G21" s="409">
        <f t="shared" ca="1" si="0"/>
        <v>31.192</v>
      </c>
      <c r="H21" s="409">
        <f t="shared" ca="1" si="0"/>
        <v>32.750999999999998</v>
      </c>
      <c r="I21" s="409">
        <f t="shared" ca="1" si="0"/>
        <v>34.389000000000003</v>
      </c>
      <c r="J21" s="409">
        <f t="shared" ca="1" si="0"/>
        <v>36.11</v>
      </c>
      <c r="K21" s="409">
        <f t="shared" ca="1" si="0"/>
        <v>37.914000000000001</v>
      </c>
      <c r="L21" s="502"/>
      <c r="M21" s="335" t="s">
        <v>588</v>
      </c>
      <c r="N21" s="331" t="str">
        <f t="shared" si="1"/>
        <v>52170C</v>
      </c>
      <c r="O21" s="410" t="str">
        <f t="shared" si="2"/>
        <v>064</v>
      </c>
      <c r="P21" s="332" t="str">
        <f t="shared" si="3"/>
        <v>Associate Buyer-C</v>
      </c>
      <c r="Q21" s="411" cm="1">
        <f t="array" aca="1" ref="Q21" ca="1">ROUND(IF($M21="Y",VLOOKUP($N21,INDIRECT($N$2),Q$5,0)*INDIRECT($M$3),VLOOKUP($N21,INDIRECT($N$2),Q$5,0)),IF(LEFT($E21,1)="N",3,0))</f>
        <v>31.192</v>
      </c>
      <c r="R21" s="411" cm="1">
        <f t="array" aca="1" ref="R21" ca="1">ROUND(IF($M21="Y",VLOOKUP($N21,INDIRECT($N$2),R$5,0)*INDIRECT($M$3),VLOOKUP($N21,INDIRECT($N$2),R$5,0)),IF(LEFT($E21,1)="N",3,0))</f>
        <v>32.750999999999998</v>
      </c>
      <c r="S21" s="411" cm="1">
        <f t="array" aca="1" ref="S21" ca="1">ROUND(IF($M21="Y",VLOOKUP($N21,INDIRECT($N$2),S$5,0)*INDIRECT($M$3),VLOOKUP($N21,INDIRECT($N$2),S$5,0)),IF(LEFT($E21,1)="N",3,0))</f>
        <v>34.389000000000003</v>
      </c>
      <c r="T21" s="411" cm="1">
        <f t="array" aca="1" ref="T21" ca="1">ROUND(IF($M21="Y",VLOOKUP($N21,INDIRECT($N$2),T$5,0)*INDIRECT($M$3),VLOOKUP($N21,INDIRECT($N$2),T$5,0)),IF(LEFT($E21,1)="N",3,0))</f>
        <v>36.11</v>
      </c>
      <c r="U21" s="411" cm="1">
        <f t="array" aca="1" ref="U21" ca="1">ROUND(IF($M21="Y",VLOOKUP($N21,INDIRECT($N$2),U$5,0)*INDIRECT($M$3),VLOOKUP($N21,INDIRECT($N$2),U$5,0)),IF(LEFT($E21,1)="N",3,0))</f>
        <v>37.914000000000001</v>
      </c>
      <c r="W21" s="412" t="str">
        <f t="shared" si="11"/>
        <v>Y</v>
      </c>
      <c r="X21" s="355" t="str">
        <f t="shared" si="4"/>
        <v>52170C</v>
      </c>
      <c r="Y21" s="413" t="str">
        <f t="shared" si="4"/>
        <v>064</v>
      </c>
      <c r="Z21" s="355" t="str">
        <f t="shared" si="4"/>
        <v>Associate Buyer-C</v>
      </c>
      <c r="AA21" s="414">
        <f t="shared" ca="1" si="5"/>
        <v>31.192</v>
      </c>
      <c r="AB21" s="414">
        <f t="shared" ca="1" si="6"/>
        <v>32.750999999999998</v>
      </c>
      <c r="AC21" s="414">
        <f t="shared" ca="1" si="7"/>
        <v>34.389000000000003</v>
      </c>
      <c r="AD21" s="414">
        <f t="shared" ca="1" si="8"/>
        <v>36.11</v>
      </c>
      <c r="AE21" s="414">
        <f t="shared" ca="1" si="9"/>
        <v>37.914000000000001</v>
      </c>
    </row>
    <row r="22" spans="1:31">
      <c r="A22" s="406" t="s">
        <v>68</v>
      </c>
      <c r="B22" s="464" t="s">
        <v>69</v>
      </c>
      <c r="C22" s="406">
        <v>7</v>
      </c>
      <c r="D22" s="407" t="s">
        <v>108</v>
      </c>
      <c r="E22" s="406" t="s">
        <v>43</v>
      </c>
      <c r="F22" s="406">
        <v>343</v>
      </c>
      <c r="G22" s="409">
        <f t="shared" ca="1" si="0"/>
        <v>32.307000000000002</v>
      </c>
      <c r="H22" s="409">
        <f t="shared" ca="1" si="0"/>
        <v>33.923999999999999</v>
      </c>
      <c r="I22" s="409">
        <f t="shared" ca="1" si="0"/>
        <v>35.619</v>
      </c>
      <c r="J22" s="409">
        <f t="shared" ca="1" si="0"/>
        <v>37.4</v>
      </c>
      <c r="K22" s="409">
        <f t="shared" ca="1" si="0"/>
        <v>39.271999999999998</v>
      </c>
      <c r="L22" s="502"/>
      <c r="M22" s="335" t="s">
        <v>588</v>
      </c>
      <c r="N22" s="331" t="str">
        <f t="shared" si="1"/>
        <v>01265C</v>
      </c>
      <c r="O22" s="410" t="str">
        <f t="shared" si="2"/>
        <v>105</v>
      </c>
      <c r="P22" s="332" t="str">
        <f t="shared" si="3"/>
        <v>Bilingual Crime Prevent Spec</v>
      </c>
      <c r="Q22" s="411" cm="1">
        <f t="array" aca="1" ref="Q22" ca="1">ROUND(IF($M22="Y",VLOOKUP($N22,INDIRECT($N$2),Q$5,0)*INDIRECT($M$3),VLOOKUP($N22,INDIRECT($N$2),Q$5,0)),IF(LEFT($E22,1)="N",3,0))</f>
        <v>32.307000000000002</v>
      </c>
      <c r="R22" s="411" cm="1">
        <f t="array" aca="1" ref="R22" ca="1">ROUND(IF($M22="Y",VLOOKUP($N22,INDIRECT($N$2),R$5,0)*INDIRECT($M$3),VLOOKUP($N22,INDIRECT($N$2),R$5,0)),IF(LEFT($E22,1)="N",3,0))</f>
        <v>33.923999999999999</v>
      </c>
      <c r="S22" s="411" cm="1">
        <f t="array" aca="1" ref="S22" ca="1">ROUND(IF($M22="Y",VLOOKUP($N22,INDIRECT($N$2),S$5,0)*INDIRECT($M$3),VLOOKUP($N22,INDIRECT($N$2),S$5,0)),IF(LEFT($E22,1)="N",3,0))</f>
        <v>35.619</v>
      </c>
      <c r="T22" s="411" cm="1">
        <f t="array" aca="1" ref="T22" ca="1">ROUND(IF($M22="Y",VLOOKUP($N22,INDIRECT($N$2),T$5,0)*INDIRECT($M$3),VLOOKUP($N22,INDIRECT($N$2),T$5,0)),IF(LEFT($E22,1)="N",3,0))</f>
        <v>37.4</v>
      </c>
      <c r="U22" s="411" cm="1">
        <f t="array" aca="1" ref="U22" ca="1">ROUND(IF($M22="Y",VLOOKUP($N22,INDIRECT($N$2),U$5,0)*INDIRECT($M$3),VLOOKUP($N22,INDIRECT($N$2),U$5,0)),IF(LEFT($E22,1)="N",3,0))</f>
        <v>39.271999999999998</v>
      </c>
      <c r="W22" s="412" t="str">
        <f t="shared" si="11"/>
        <v>Y</v>
      </c>
      <c r="X22" s="355" t="str">
        <f t="shared" si="11"/>
        <v>01265C</v>
      </c>
      <c r="Y22" s="413" t="str">
        <f t="shared" si="11"/>
        <v>105</v>
      </c>
      <c r="Z22" s="355" t="str">
        <f t="shared" si="11"/>
        <v>Bilingual Crime Prevent Spec</v>
      </c>
      <c r="AA22" s="414">
        <f t="shared" ca="1" si="5"/>
        <v>32.307000000000002</v>
      </c>
      <c r="AB22" s="414">
        <f t="shared" ca="1" si="6"/>
        <v>33.923999999999999</v>
      </c>
      <c r="AC22" s="414">
        <f t="shared" ca="1" si="7"/>
        <v>35.619</v>
      </c>
      <c r="AD22" s="414">
        <f t="shared" ca="1" si="8"/>
        <v>37.4</v>
      </c>
      <c r="AE22" s="414">
        <f t="shared" ca="1" si="9"/>
        <v>39.271999999999998</v>
      </c>
    </row>
    <row r="23" spans="1:31">
      <c r="A23" s="406" t="s">
        <v>70</v>
      </c>
      <c r="B23" s="464" t="s">
        <v>72</v>
      </c>
      <c r="C23" s="406">
        <v>6</v>
      </c>
      <c r="D23" s="407" t="s">
        <v>71</v>
      </c>
      <c r="E23" s="406" t="s">
        <v>43</v>
      </c>
      <c r="F23" s="406">
        <v>280</v>
      </c>
      <c r="G23" s="409">
        <f t="shared" ca="1" si="0"/>
        <v>27.760999999999999</v>
      </c>
      <c r="H23" s="409">
        <f t="shared" ca="1" si="0"/>
        <v>29.151</v>
      </c>
      <c r="I23" s="409">
        <f t="shared" ca="1" si="0"/>
        <v>30.606000000000002</v>
      </c>
      <c r="J23" s="409">
        <f t="shared" ca="1" si="0"/>
        <v>32.139000000000003</v>
      </c>
      <c r="K23" s="409">
        <f t="shared" ca="1" si="0"/>
        <v>33.744999999999997</v>
      </c>
      <c r="L23" s="502"/>
      <c r="M23" s="335" t="s">
        <v>588</v>
      </c>
      <c r="N23" s="331" t="str">
        <f t="shared" si="1"/>
        <v>01290C</v>
      </c>
      <c r="O23" s="410" t="str">
        <f t="shared" si="2"/>
        <v>107</v>
      </c>
      <c r="P23" s="332" t="str">
        <f t="shared" si="3"/>
        <v xml:space="preserve">Bilingual Program Aide </v>
      </c>
      <c r="Q23" s="411" cm="1">
        <f t="array" aca="1" ref="Q23" ca="1">ROUND(IF($M23="Y",VLOOKUP($N23,INDIRECT($N$2),Q$5,0)*INDIRECT($M$3),VLOOKUP($N23,INDIRECT($N$2),Q$5,0)),IF(LEFT($E23,1)="N",3,0))</f>
        <v>27.760999999999999</v>
      </c>
      <c r="R23" s="411" cm="1">
        <f t="array" aca="1" ref="R23" ca="1">ROUND(IF($M23="Y",VLOOKUP($N23,INDIRECT($N$2),R$5,0)*INDIRECT($M$3),VLOOKUP($N23,INDIRECT($N$2),R$5,0)),IF(LEFT($E23,1)="N",3,0))</f>
        <v>29.151</v>
      </c>
      <c r="S23" s="411" cm="1">
        <f t="array" aca="1" ref="S23" ca="1">ROUND(IF($M23="Y",VLOOKUP($N23,INDIRECT($N$2),S$5,0)*INDIRECT($M$3),VLOOKUP($N23,INDIRECT($N$2),S$5,0)),IF(LEFT($E23,1)="N",3,0))</f>
        <v>30.606000000000002</v>
      </c>
      <c r="T23" s="411" cm="1">
        <f t="array" aca="1" ref="T23" ca="1">ROUND(IF($M23="Y",VLOOKUP($N23,INDIRECT($N$2),T$5,0)*INDIRECT($M$3),VLOOKUP($N23,INDIRECT($N$2),T$5,0)),IF(LEFT($E23,1)="N",3,0))</f>
        <v>32.139000000000003</v>
      </c>
      <c r="U23" s="411" cm="1">
        <f t="array" aca="1" ref="U23" ca="1">ROUND(IF($M23="Y",VLOOKUP($N23,INDIRECT($N$2),U$5,0)*INDIRECT($M$3),VLOOKUP($N23,INDIRECT($N$2),U$5,0)),IF(LEFT($E23,1)="N",3,0))</f>
        <v>33.744999999999997</v>
      </c>
      <c r="W23" s="412" t="str">
        <f t="shared" si="11"/>
        <v>Y</v>
      </c>
      <c r="X23" s="355" t="str">
        <f t="shared" si="11"/>
        <v>01290C</v>
      </c>
      <c r="Y23" s="413" t="str">
        <f t="shared" si="11"/>
        <v>107</v>
      </c>
      <c r="Z23" s="355" t="str">
        <f t="shared" si="11"/>
        <v xml:space="preserve">Bilingual Program Aide </v>
      </c>
      <c r="AA23" s="414">
        <f t="shared" ca="1" si="5"/>
        <v>27.760999999999999</v>
      </c>
      <c r="AB23" s="414">
        <f t="shared" ca="1" si="6"/>
        <v>29.151</v>
      </c>
      <c r="AC23" s="414">
        <f t="shared" ca="1" si="7"/>
        <v>30.606000000000002</v>
      </c>
      <c r="AD23" s="414">
        <f t="shared" ca="1" si="8"/>
        <v>32.139000000000003</v>
      </c>
      <c r="AE23" s="414">
        <f t="shared" ca="1" si="9"/>
        <v>33.744999999999997</v>
      </c>
    </row>
    <row r="24" spans="1:31">
      <c r="A24" s="406" t="s">
        <v>73</v>
      </c>
      <c r="B24" s="464" t="s">
        <v>74</v>
      </c>
      <c r="C24" s="406">
        <v>4</v>
      </c>
      <c r="D24" s="407" t="s">
        <v>160</v>
      </c>
      <c r="E24" s="406" t="s">
        <v>43</v>
      </c>
      <c r="F24" s="406">
        <v>218</v>
      </c>
      <c r="G24" s="409">
        <f t="shared" ca="1" si="0"/>
        <v>23.16</v>
      </c>
      <c r="H24" s="409">
        <f t="shared" ca="1" si="0"/>
        <v>24.318000000000001</v>
      </c>
      <c r="I24" s="409">
        <f t="shared" ca="1" si="0"/>
        <v>25.533999999999999</v>
      </c>
      <c r="J24" s="409">
        <f t="shared" ca="1" si="0"/>
        <v>26.81</v>
      </c>
      <c r="K24" s="409">
        <f t="shared" ca="1" si="0"/>
        <v>28.151</v>
      </c>
      <c r="L24" s="502"/>
      <c r="M24" s="335" t="s">
        <v>588</v>
      </c>
      <c r="N24" s="331" t="str">
        <f t="shared" si="1"/>
        <v>01447C</v>
      </c>
      <c r="O24" s="410" t="str">
        <f t="shared" si="2"/>
        <v>151</v>
      </c>
      <c r="P24" s="332" t="str">
        <f t="shared" si="3"/>
        <v>Building Services Specialist I</v>
      </c>
      <c r="Q24" s="411" cm="1">
        <f t="array" aca="1" ref="Q24" ca="1">ROUND(IF($M24="Y",VLOOKUP($N24,INDIRECT($N$2),Q$5,0)*INDIRECT($M$3),VLOOKUP($N24,INDIRECT($N$2),Q$5,0)),IF(LEFT($E24,1)="N",3,0))</f>
        <v>23.16</v>
      </c>
      <c r="R24" s="411" cm="1">
        <f t="array" aca="1" ref="R24" ca="1">ROUND(IF($M24="Y",VLOOKUP($N24,INDIRECT($N$2),R$5,0)*INDIRECT($M$3),VLOOKUP($N24,INDIRECT($N$2),R$5,0)),IF(LEFT($E24,1)="N",3,0))</f>
        <v>24.318000000000001</v>
      </c>
      <c r="S24" s="411" cm="1">
        <f t="array" aca="1" ref="S24" ca="1">ROUND(IF($M24="Y",VLOOKUP($N24,INDIRECT($N$2),S$5,0)*INDIRECT($M$3),VLOOKUP($N24,INDIRECT($N$2),S$5,0)),IF(LEFT($E24,1)="N",3,0))</f>
        <v>25.533999999999999</v>
      </c>
      <c r="T24" s="411" cm="1">
        <f t="array" aca="1" ref="T24" ca="1">ROUND(IF($M24="Y",VLOOKUP($N24,INDIRECT($N$2),T$5,0)*INDIRECT($M$3),VLOOKUP($N24,INDIRECT($N$2),T$5,0)),IF(LEFT($E24,1)="N",3,0))</f>
        <v>26.81</v>
      </c>
      <c r="U24" s="411" cm="1">
        <f t="array" aca="1" ref="U24" ca="1">ROUND(IF($M24="Y",VLOOKUP($N24,INDIRECT($N$2),U$5,0)*INDIRECT($M$3),VLOOKUP($N24,INDIRECT($N$2),U$5,0)),IF(LEFT($E24,1)="N",3,0))</f>
        <v>28.151</v>
      </c>
      <c r="W24" s="412" t="str">
        <f t="shared" si="11"/>
        <v>Y</v>
      </c>
      <c r="X24" s="355" t="str">
        <f t="shared" si="11"/>
        <v>01447C</v>
      </c>
      <c r="Y24" s="413" t="str">
        <f t="shared" si="11"/>
        <v>151</v>
      </c>
      <c r="Z24" s="355" t="str">
        <f t="shared" si="11"/>
        <v>Building Services Specialist I</v>
      </c>
      <c r="AA24" s="414">
        <f t="shared" ca="1" si="5"/>
        <v>23.16</v>
      </c>
      <c r="AB24" s="414">
        <f t="shared" ca="1" si="6"/>
        <v>24.318000000000001</v>
      </c>
      <c r="AC24" s="414">
        <f t="shared" ca="1" si="7"/>
        <v>25.533999999999999</v>
      </c>
      <c r="AD24" s="414">
        <f t="shared" ca="1" si="8"/>
        <v>26.81</v>
      </c>
      <c r="AE24" s="414">
        <f t="shared" ca="1" si="9"/>
        <v>28.151</v>
      </c>
    </row>
    <row r="25" spans="1:31">
      <c r="A25" s="406" t="s">
        <v>75</v>
      </c>
      <c r="B25" s="464" t="s">
        <v>77</v>
      </c>
      <c r="C25" s="406">
        <v>5</v>
      </c>
      <c r="D25" s="407" t="s">
        <v>76</v>
      </c>
      <c r="E25" s="406" t="s">
        <v>43</v>
      </c>
      <c r="F25" s="406">
        <v>268</v>
      </c>
      <c r="G25" s="409">
        <f t="shared" ca="1" si="0"/>
        <v>26.626999999999999</v>
      </c>
      <c r="H25" s="409">
        <f t="shared" ca="1" si="0"/>
        <v>27.960999999999999</v>
      </c>
      <c r="I25" s="409">
        <f t="shared" ca="1" si="0"/>
        <v>29.356999999999999</v>
      </c>
      <c r="J25" s="409">
        <f t="shared" ca="1" si="0"/>
        <v>30.824999999999999</v>
      </c>
      <c r="K25" s="409">
        <f t="shared" ca="1" si="0"/>
        <v>32.366999999999997</v>
      </c>
      <c r="L25" s="502"/>
      <c r="M25" s="335" t="s">
        <v>588</v>
      </c>
      <c r="N25" s="331" t="str">
        <f t="shared" si="1"/>
        <v>01448C</v>
      </c>
      <c r="O25" s="410" t="str">
        <f t="shared" si="2"/>
        <v>060</v>
      </c>
      <c r="P25" s="332" t="str">
        <f t="shared" si="3"/>
        <v>Building Services Specialist II</v>
      </c>
      <c r="Q25" s="411" cm="1">
        <f t="array" aca="1" ref="Q25" ca="1">ROUND(IF($M25="Y",VLOOKUP($N25,INDIRECT($N$2),Q$5,0)*INDIRECT($M$3),VLOOKUP($N25,INDIRECT($N$2),Q$5,0)),IF(LEFT($E25,1)="N",3,0))</f>
        <v>26.626999999999999</v>
      </c>
      <c r="R25" s="411" cm="1">
        <f t="array" aca="1" ref="R25" ca="1">ROUND(IF($M25="Y",VLOOKUP($N25,INDIRECT($N$2),R$5,0)*INDIRECT($M$3),VLOOKUP($N25,INDIRECT($N$2),R$5,0)),IF(LEFT($E25,1)="N",3,0))</f>
        <v>27.960999999999999</v>
      </c>
      <c r="S25" s="411" cm="1">
        <f t="array" aca="1" ref="S25" ca="1">ROUND(IF($M25="Y",VLOOKUP($N25,INDIRECT($N$2),S$5,0)*INDIRECT($M$3),VLOOKUP($N25,INDIRECT($N$2),S$5,0)),IF(LEFT($E25,1)="N",3,0))</f>
        <v>29.356999999999999</v>
      </c>
      <c r="T25" s="411" cm="1">
        <f t="array" aca="1" ref="T25" ca="1">ROUND(IF($M25="Y",VLOOKUP($N25,INDIRECT($N$2),T$5,0)*INDIRECT($M$3),VLOOKUP($N25,INDIRECT($N$2),T$5,0)),IF(LEFT($E25,1)="N",3,0))</f>
        <v>30.824999999999999</v>
      </c>
      <c r="U25" s="411" cm="1">
        <f t="array" aca="1" ref="U25" ca="1">ROUND(IF($M25="Y",VLOOKUP($N25,INDIRECT($N$2),U$5,0)*INDIRECT($M$3),VLOOKUP($N25,INDIRECT($N$2),U$5,0)),IF(LEFT($E25,1)="N",3,0))</f>
        <v>32.366999999999997</v>
      </c>
      <c r="W25" s="412" t="str">
        <f t="shared" si="11"/>
        <v>Y</v>
      </c>
      <c r="X25" s="355" t="str">
        <f t="shared" si="11"/>
        <v>01448C</v>
      </c>
      <c r="Y25" s="413" t="str">
        <f t="shared" si="11"/>
        <v>060</v>
      </c>
      <c r="Z25" s="355" t="str">
        <f t="shared" si="11"/>
        <v>Building Services Specialist II</v>
      </c>
      <c r="AA25" s="414">
        <f t="shared" ca="1" si="5"/>
        <v>26.626999999999999</v>
      </c>
      <c r="AB25" s="414">
        <f t="shared" ca="1" si="6"/>
        <v>27.960999999999999</v>
      </c>
      <c r="AC25" s="414">
        <f t="shared" ca="1" si="7"/>
        <v>29.356999999999999</v>
      </c>
      <c r="AD25" s="414">
        <f t="shared" ca="1" si="8"/>
        <v>30.824999999999999</v>
      </c>
      <c r="AE25" s="414">
        <f t="shared" ca="1" si="9"/>
        <v>32.366999999999997</v>
      </c>
    </row>
    <row r="26" spans="1:31">
      <c r="A26" s="420" t="s">
        <v>19</v>
      </c>
      <c r="B26" s="467" t="s">
        <v>22</v>
      </c>
      <c r="C26" s="420">
        <v>9</v>
      </c>
      <c r="D26" s="407" t="s">
        <v>577</v>
      </c>
      <c r="E26" s="420" t="s">
        <v>21</v>
      </c>
      <c r="F26" s="420">
        <v>435</v>
      </c>
      <c r="G26" s="409">
        <f t="shared" ca="1" si="0"/>
        <v>82335</v>
      </c>
      <c r="H26" s="409">
        <f t="shared" ca="1" si="0"/>
        <v>86453</v>
      </c>
      <c r="I26" s="409">
        <f t="shared" ca="1" si="0"/>
        <v>90775</v>
      </c>
      <c r="J26" s="409">
        <f t="shared" ca="1" si="0"/>
        <v>95316</v>
      </c>
      <c r="K26" s="409">
        <f t="shared" ca="1" si="0"/>
        <v>100080</v>
      </c>
      <c r="L26" s="502"/>
      <c r="M26" s="335" t="s">
        <v>588</v>
      </c>
      <c r="N26" s="331" t="str">
        <f t="shared" si="1"/>
        <v>01458C</v>
      </c>
      <c r="O26" s="410" t="str">
        <f t="shared" si="2"/>
        <v>129</v>
      </c>
      <c r="P26" s="332" t="str">
        <f t="shared" si="3"/>
        <v xml:space="preserve">Buyer </v>
      </c>
      <c r="Q26" s="411" cm="1">
        <f t="array" aca="1" ref="Q26" ca="1">ROUND(IF($M26="Y",VLOOKUP($N26,INDIRECT($N$2),Q$5,0)*INDIRECT($M$3),VLOOKUP($N26,INDIRECT($N$2),Q$5,0)),IF(LEFT($E26,1)="N",3,0))</f>
        <v>82335</v>
      </c>
      <c r="R26" s="411" cm="1">
        <f t="array" aca="1" ref="R26" ca="1">ROUND(IF($M26="Y",VLOOKUP($N26,INDIRECT($N$2),R$5,0)*INDIRECT($M$3),VLOOKUP($N26,INDIRECT($N$2),R$5,0)),IF(LEFT($E26,1)="N",3,0))</f>
        <v>86453</v>
      </c>
      <c r="S26" s="411" cm="1">
        <f t="array" aca="1" ref="S26" ca="1">ROUND(IF($M26="Y",VLOOKUP($N26,INDIRECT($N$2),S$5,0)*INDIRECT($M$3),VLOOKUP($N26,INDIRECT($N$2),S$5,0)),IF(LEFT($E26,1)="N",3,0))</f>
        <v>90775</v>
      </c>
      <c r="T26" s="411" cm="1">
        <f t="array" aca="1" ref="T26" ca="1">ROUND(IF($M26="Y",VLOOKUP($N26,INDIRECT($N$2),T$5,0)*INDIRECT($M$3),VLOOKUP($N26,INDIRECT($N$2),T$5,0)),IF(LEFT($E26,1)="N",3,0))</f>
        <v>95316</v>
      </c>
      <c r="U26" s="411" cm="1">
        <f t="array" aca="1" ref="U26" ca="1">ROUND(IF($M26="Y",VLOOKUP($N26,INDIRECT($N$2),U$5,0)*INDIRECT($M$3),VLOOKUP($N26,INDIRECT($N$2),U$5,0)),IF(LEFT($E26,1)="N",3,0))</f>
        <v>100080</v>
      </c>
      <c r="W26" s="412" t="str">
        <f t="shared" si="11"/>
        <v>Y</v>
      </c>
      <c r="X26" s="355" t="str">
        <f t="shared" si="11"/>
        <v>01458C</v>
      </c>
      <c r="Y26" s="413" t="str">
        <f t="shared" si="11"/>
        <v>129</v>
      </c>
      <c r="Z26" s="355" t="str">
        <f t="shared" si="11"/>
        <v xml:space="preserve">Buyer </v>
      </c>
      <c r="AA26" s="414">
        <f t="shared" ca="1" si="5"/>
        <v>39.585000000000001</v>
      </c>
      <c r="AB26" s="414">
        <f t="shared" ca="1" si="6"/>
        <v>41.564</v>
      </c>
      <c r="AC26" s="414">
        <f t="shared" ca="1" si="7"/>
        <v>43.641999999999996</v>
      </c>
      <c r="AD26" s="414">
        <f t="shared" ca="1" si="8"/>
        <v>45.825000000000003</v>
      </c>
      <c r="AE26" s="414">
        <f t="shared" ca="1" si="9"/>
        <v>48.116</v>
      </c>
    </row>
    <row r="27" spans="1:31">
      <c r="A27" s="420" t="s">
        <v>715</v>
      </c>
      <c r="B27" s="467" t="s">
        <v>25</v>
      </c>
      <c r="C27" s="420">
        <v>8</v>
      </c>
      <c r="D27" s="407" t="s">
        <v>24</v>
      </c>
      <c r="E27" s="420" t="s">
        <v>43</v>
      </c>
      <c r="F27" s="420">
        <v>383</v>
      </c>
      <c r="G27" s="409">
        <f t="shared" ca="1" si="0"/>
        <v>36.118000000000002</v>
      </c>
      <c r="H27" s="409">
        <f t="shared" ca="1" si="0"/>
        <v>37.923999999999999</v>
      </c>
      <c r="I27" s="409">
        <f t="shared" ca="1" si="0"/>
        <v>39.82</v>
      </c>
      <c r="J27" s="409">
        <f t="shared" ca="1" si="0"/>
        <v>41.811</v>
      </c>
      <c r="K27" s="409">
        <f t="shared" ca="1" si="0"/>
        <v>43.901000000000003</v>
      </c>
      <c r="L27" s="502"/>
      <c r="M27" s="335" t="s">
        <v>588</v>
      </c>
      <c r="N27" s="331" t="str">
        <f t="shared" si="1"/>
        <v>53072C</v>
      </c>
      <c r="O27" s="410" t="str">
        <f t="shared" si="2"/>
        <v>097</v>
      </c>
      <c r="P27" s="332" t="str">
        <f t="shared" si="3"/>
        <v xml:space="preserve">Case Investigator </v>
      </c>
      <c r="Q27" s="411" cm="1">
        <f t="array" aca="1" ref="Q27" ca="1">ROUND(IF($M27="Y",VLOOKUP($N27,INDIRECT($N$2),Q$5,0)*INDIRECT($M$3),VLOOKUP($N27,INDIRECT($N$2),Q$5,0)),IF(LEFT($E27,1)="N",3,0))</f>
        <v>36.118000000000002</v>
      </c>
      <c r="R27" s="411" cm="1">
        <f t="array" aca="1" ref="R27" ca="1">ROUND(IF($M27="Y",VLOOKUP($N27,INDIRECT($N$2),R$5,0)*INDIRECT($M$3),VLOOKUP($N27,INDIRECT($N$2),R$5,0)),IF(LEFT($E27,1)="N",3,0))</f>
        <v>37.923999999999999</v>
      </c>
      <c r="S27" s="411" cm="1">
        <f t="array" aca="1" ref="S27" ca="1">ROUND(IF($M27="Y",VLOOKUP($N27,INDIRECT($N$2),S$5,0)*INDIRECT($M$3),VLOOKUP($N27,INDIRECT($N$2),S$5,0)),IF(LEFT($E27,1)="N",3,0))</f>
        <v>39.82</v>
      </c>
      <c r="T27" s="411" cm="1">
        <f t="array" aca="1" ref="T27" ca="1">ROUND(IF($M27="Y",VLOOKUP($N27,INDIRECT($N$2),T$5,0)*INDIRECT($M$3),VLOOKUP($N27,INDIRECT($N$2),T$5,0)),IF(LEFT($E27,1)="N",3,0))</f>
        <v>41.811</v>
      </c>
      <c r="U27" s="411" cm="1">
        <f t="array" aca="1" ref="U27" ca="1">ROUND(IF($M27="Y",VLOOKUP($N27,INDIRECT($N$2),U$5,0)*INDIRECT($M$3),VLOOKUP($N27,INDIRECT($N$2),U$5,0)),IF(LEFT($E27,1)="N",3,0))</f>
        <v>43.901000000000003</v>
      </c>
      <c r="W27" s="412" t="str">
        <f t="shared" si="11"/>
        <v>Y</v>
      </c>
      <c r="X27" s="355" t="str">
        <f t="shared" si="11"/>
        <v>53072C</v>
      </c>
      <c r="Y27" s="413" t="str">
        <f t="shared" si="11"/>
        <v>097</v>
      </c>
      <c r="Z27" s="355" t="str">
        <f t="shared" si="11"/>
        <v xml:space="preserve">Case Investigator </v>
      </c>
      <c r="AA27" s="414">
        <f t="shared" ca="1" si="5"/>
        <v>36.118000000000002</v>
      </c>
      <c r="AB27" s="414">
        <f t="shared" ca="1" si="6"/>
        <v>37.923999999999999</v>
      </c>
      <c r="AC27" s="414">
        <f t="shared" ca="1" si="7"/>
        <v>39.82</v>
      </c>
      <c r="AD27" s="414">
        <f t="shared" ca="1" si="8"/>
        <v>41.811</v>
      </c>
      <c r="AE27" s="414">
        <f t="shared" ca="1" si="9"/>
        <v>43.901000000000003</v>
      </c>
    </row>
    <row r="28" spans="1:31">
      <c r="A28" s="420" t="s">
        <v>729</v>
      </c>
      <c r="B28" s="467" t="s">
        <v>731</v>
      </c>
      <c r="C28" s="420">
        <v>9</v>
      </c>
      <c r="D28" s="407" t="s">
        <v>730</v>
      </c>
      <c r="E28" s="420" t="s">
        <v>43</v>
      </c>
      <c r="F28" s="420">
        <v>425</v>
      </c>
      <c r="G28" s="409">
        <f t="shared" ref="G28" ca="1" si="12">Q28</f>
        <v>39.192</v>
      </c>
      <c r="H28" s="409">
        <f t="shared" ref="H28" ca="1" si="13">R28</f>
        <v>41.152999999999999</v>
      </c>
      <c r="I28" s="409">
        <f t="shared" ref="I28" ca="1" si="14">S28</f>
        <v>43.21</v>
      </c>
      <c r="J28" s="409">
        <f t="shared" ref="J28" ca="1" si="15">T28</f>
        <v>45.371000000000002</v>
      </c>
      <c r="K28" s="409">
        <f t="shared" ref="K28" ca="1" si="16">U28</f>
        <v>47.64</v>
      </c>
      <c r="L28" s="502"/>
      <c r="M28" s="335" t="s">
        <v>588</v>
      </c>
      <c r="N28" s="331" t="str">
        <f t="shared" si="1"/>
        <v>53095C</v>
      </c>
      <c r="O28" s="410" t="str">
        <f t="shared" si="2"/>
        <v>170</v>
      </c>
      <c r="P28" s="332" t="str">
        <f t="shared" si="3"/>
        <v>Case Investigator II - Civil Rights</v>
      </c>
      <c r="Q28" s="411" cm="1">
        <f t="array" aca="1" ref="Q28" ca="1">ROUND(IF($M28="Y",VLOOKUP($N28,INDIRECT($N$2),Q$5,0)*INDIRECT($M$3),VLOOKUP($N28,INDIRECT($N$2),Q$5,0)),IF(LEFT($E28,1)="N",3,0))</f>
        <v>39.192</v>
      </c>
      <c r="R28" s="411" cm="1">
        <f t="array" aca="1" ref="R28" ca="1">ROUND(IF($M28="Y",VLOOKUP($N28,INDIRECT($N$2),R$5,0)*INDIRECT($M$3),VLOOKUP($N28,INDIRECT($N$2),R$5,0)),IF(LEFT($E28,1)="N",3,0))</f>
        <v>41.152999999999999</v>
      </c>
      <c r="S28" s="411" cm="1">
        <f t="array" aca="1" ref="S28" ca="1">ROUND(IF($M28="Y",VLOOKUP($N28,INDIRECT($N$2),S$5,0)*INDIRECT($M$3),VLOOKUP($N28,INDIRECT($N$2),S$5,0)),IF(LEFT($E28,1)="N",3,0))</f>
        <v>43.21</v>
      </c>
      <c r="T28" s="411" cm="1">
        <f t="array" aca="1" ref="T28" ca="1">ROUND(IF($M28="Y",VLOOKUP($N28,INDIRECT($N$2),T$5,0)*INDIRECT($M$3),VLOOKUP($N28,INDIRECT($N$2),T$5,0)),IF(LEFT($E28,1)="N",3,0))</f>
        <v>45.371000000000002</v>
      </c>
      <c r="U28" s="411" cm="1">
        <f t="array" aca="1" ref="U28" ca="1">ROUND(IF($M28="Y",VLOOKUP($N28,INDIRECT($N$2),U$5,0)*INDIRECT($M$3),VLOOKUP($N28,INDIRECT($N$2),U$5,0)),IF(LEFT($E28,1)="N",3,0))</f>
        <v>47.64</v>
      </c>
      <c r="W28" s="412" t="str">
        <f t="shared" si="11"/>
        <v>Y</v>
      </c>
      <c r="X28" s="355" t="str">
        <f t="shared" si="11"/>
        <v>53095C</v>
      </c>
      <c r="Y28" s="413" t="str">
        <f t="shared" si="11"/>
        <v>170</v>
      </c>
      <c r="Z28" s="355" t="str">
        <f t="shared" si="11"/>
        <v>Case Investigator II - Civil Rights</v>
      </c>
      <c r="AA28" s="414">
        <f t="shared" ca="1" si="5"/>
        <v>39.192</v>
      </c>
      <c r="AB28" s="414">
        <f t="shared" ca="1" si="6"/>
        <v>41.152999999999999</v>
      </c>
      <c r="AC28" s="414">
        <f t="shared" ca="1" si="7"/>
        <v>43.21</v>
      </c>
      <c r="AD28" s="414">
        <f t="shared" ca="1" si="8"/>
        <v>45.371000000000002</v>
      </c>
      <c r="AE28" s="414">
        <f t="shared" ca="1" si="9"/>
        <v>47.64</v>
      </c>
    </row>
    <row r="29" spans="1:31">
      <c r="A29" s="406" t="s">
        <v>81</v>
      </c>
      <c r="B29" s="464" t="s">
        <v>83</v>
      </c>
      <c r="C29" s="406">
        <v>6</v>
      </c>
      <c r="D29" s="407" t="s">
        <v>82</v>
      </c>
      <c r="E29" s="406" t="s">
        <v>43</v>
      </c>
      <c r="F29" s="406">
        <v>273</v>
      </c>
      <c r="G29" s="409">
        <f t="shared" ca="1" si="0"/>
        <v>27.760999999999999</v>
      </c>
      <c r="H29" s="409">
        <f t="shared" ca="1" si="0"/>
        <v>29.151</v>
      </c>
      <c r="I29" s="409">
        <f t="shared" ca="1" si="0"/>
        <v>30.606000000000002</v>
      </c>
      <c r="J29" s="409">
        <f t="shared" ca="1" si="0"/>
        <v>32.139000000000003</v>
      </c>
      <c r="K29" s="409">
        <f t="shared" ca="1" si="0"/>
        <v>33.744999999999997</v>
      </c>
      <c r="L29" s="502"/>
      <c r="M29" s="335" t="s">
        <v>588</v>
      </c>
      <c r="N29" s="331" t="str">
        <f t="shared" si="1"/>
        <v>11020C</v>
      </c>
      <c r="O29" s="410" t="str">
        <f t="shared" si="2"/>
        <v>063</v>
      </c>
      <c r="P29" s="332" t="str">
        <f t="shared" si="3"/>
        <v xml:space="preserve">Claims Specialist </v>
      </c>
      <c r="Q29" s="411" cm="1">
        <f t="array" aca="1" ref="Q29" ca="1">ROUND(IF($M29="Y",VLOOKUP($N29,INDIRECT($N$2),Q$5,0)*INDIRECT($M$3),VLOOKUP($N29,INDIRECT($N$2),Q$5,0)),IF(LEFT($E29,1)="N",3,0))</f>
        <v>27.760999999999999</v>
      </c>
      <c r="R29" s="411" cm="1">
        <f t="array" aca="1" ref="R29" ca="1">ROUND(IF($M29="Y",VLOOKUP($N29,INDIRECT($N$2),R$5,0)*INDIRECT($M$3),VLOOKUP($N29,INDIRECT($N$2),R$5,0)),IF(LEFT($E29,1)="N",3,0))</f>
        <v>29.151</v>
      </c>
      <c r="S29" s="411" cm="1">
        <f t="array" aca="1" ref="S29" ca="1">ROUND(IF($M29="Y",VLOOKUP($N29,INDIRECT($N$2),S$5,0)*INDIRECT($M$3),VLOOKUP($N29,INDIRECT($N$2),S$5,0)),IF(LEFT($E29,1)="N",3,0))</f>
        <v>30.606000000000002</v>
      </c>
      <c r="T29" s="411" cm="1">
        <f t="array" aca="1" ref="T29" ca="1">ROUND(IF($M29="Y",VLOOKUP($N29,INDIRECT($N$2),T$5,0)*INDIRECT($M$3),VLOOKUP($N29,INDIRECT($N$2),T$5,0)),IF(LEFT($E29,1)="N",3,0))</f>
        <v>32.139000000000003</v>
      </c>
      <c r="U29" s="411" cm="1">
        <f t="array" aca="1" ref="U29" ca="1">ROUND(IF($M29="Y",VLOOKUP($N29,INDIRECT($N$2),U$5,0)*INDIRECT($M$3),VLOOKUP($N29,INDIRECT($N$2),U$5,0)),IF(LEFT($E29,1)="N",3,0))</f>
        <v>33.744999999999997</v>
      </c>
      <c r="W29" s="412" t="str">
        <f t="shared" si="11"/>
        <v>Y</v>
      </c>
      <c r="X29" s="355" t="str">
        <f t="shared" si="11"/>
        <v>11020C</v>
      </c>
      <c r="Y29" s="413" t="str">
        <f t="shared" si="11"/>
        <v>063</v>
      </c>
      <c r="Z29" s="355" t="str">
        <f t="shared" si="11"/>
        <v xml:space="preserve">Claims Specialist </v>
      </c>
      <c r="AA29" s="414">
        <f t="shared" ca="1" si="5"/>
        <v>27.760999999999999</v>
      </c>
      <c r="AB29" s="414">
        <f t="shared" ca="1" si="6"/>
        <v>29.151</v>
      </c>
      <c r="AC29" s="414">
        <f t="shared" ca="1" si="7"/>
        <v>30.606000000000002</v>
      </c>
      <c r="AD29" s="414">
        <f t="shared" ca="1" si="8"/>
        <v>32.139000000000003</v>
      </c>
      <c r="AE29" s="414">
        <f t="shared" ca="1" si="9"/>
        <v>33.744999999999997</v>
      </c>
    </row>
    <row r="30" spans="1:31">
      <c r="A30" s="406" t="s">
        <v>84</v>
      </c>
      <c r="B30" s="464" t="s">
        <v>85</v>
      </c>
      <c r="C30" s="406">
        <v>6</v>
      </c>
      <c r="D30" s="407" t="s">
        <v>113</v>
      </c>
      <c r="E30" s="406" t="s">
        <v>43</v>
      </c>
      <c r="F30" s="406">
        <v>311</v>
      </c>
      <c r="G30" s="409">
        <f t="shared" ca="1" si="0"/>
        <v>30.033999999999999</v>
      </c>
      <c r="H30" s="409">
        <f t="shared" ca="1" si="0"/>
        <v>31.536999999999999</v>
      </c>
      <c r="I30" s="409">
        <f t="shared" ca="1" si="0"/>
        <v>33.113</v>
      </c>
      <c r="J30" s="409">
        <f t="shared" si="0"/>
        <v>34.770000000000003</v>
      </c>
      <c r="K30" s="409">
        <f t="shared" ca="1" si="0"/>
        <v>36.506999999999998</v>
      </c>
      <c r="L30" s="502"/>
      <c r="M30" s="335" t="s">
        <v>588</v>
      </c>
      <c r="N30" s="331" t="str">
        <f t="shared" si="1"/>
        <v>02236C</v>
      </c>
      <c r="O30" s="410" t="s">
        <v>113</v>
      </c>
      <c r="P30" s="332" t="str">
        <f t="shared" si="3"/>
        <v>Code Compliance Specialist - Traffic</v>
      </c>
      <c r="Q30" s="411" cm="1">
        <f t="array" aca="1" ref="Q30" ca="1">ROUND(IF($M30="Y",VLOOKUP($N30,INDIRECT($N$2),Q$5,0)*INDIRECT($M$3),VLOOKUP($N30,INDIRECT($N$2),Q$5,0)),IF(LEFT($E30,1)="N",3,0))</f>
        <v>30.033999999999999</v>
      </c>
      <c r="R30" s="411" cm="1">
        <f t="array" aca="1" ref="R30" ca="1">ROUND(IF($M30="Y",VLOOKUP($N30,INDIRECT($N$2),R$5,0)*INDIRECT($M$3),VLOOKUP($N30,INDIRECT($N$2),R$5,0)),IF(LEFT($E30,1)="N",3,0))</f>
        <v>31.536999999999999</v>
      </c>
      <c r="S30" s="411" cm="1">
        <f t="array" aca="1" ref="S30" ca="1">ROUND(IF($M30="Y",VLOOKUP($N30,INDIRECT($N$2),S$5,0)*INDIRECT($M$3),VLOOKUP($N30,INDIRECT($N$2),S$5,0)),IF(LEFT($E30,1)="N",3,0))</f>
        <v>33.113</v>
      </c>
      <c r="T30" s="451">
        <v>34.770000000000003</v>
      </c>
      <c r="U30" s="411" cm="1">
        <f t="array" aca="1" ref="U30" ca="1">ROUND(IF($M30="Y",VLOOKUP($N30,INDIRECT($N$2),U$5,0)*INDIRECT($M$3),VLOOKUP($N30,INDIRECT($N$2),U$5,0)),IF(LEFT($E30,1)="N",3,0))</f>
        <v>36.506999999999998</v>
      </c>
      <c r="W30" s="412" t="str">
        <f t="shared" si="11"/>
        <v>Y</v>
      </c>
      <c r="X30" s="355" t="str">
        <f t="shared" si="11"/>
        <v>02236C</v>
      </c>
      <c r="Y30" s="413" t="str">
        <f t="shared" si="11"/>
        <v>140</v>
      </c>
      <c r="Z30" s="355" t="str">
        <f t="shared" si="11"/>
        <v>Code Compliance Specialist - Traffic</v>
      </c>
      <c r="AA30" s="414">
        <f t="shared" ca="1" si="5"/>
        <v>30.033999999999999</v>
      </c>
      <c r="AB30" s="414">
        <f t="shared" ca="1" si="6"/>
        <v>31.536999999999999</v>
      </c>
      <c r="AC30" s="414">
        <f t="shared" ca="1" si="7"/>
        <v>33.113</v>
      </c>
      <c r="AD30" s="414">
        <f t="shared" si="8"/>
        <v>34.770000000000003</v>
      </c>
      <c r="AE30" s="414">
        <f t="shared" ca="1" si="9"/>
        <v>36.506999999999998</v>
      </c>
    </row>
    <row r="31" spans="1:31">
      <c r="A31" s="406" t="s">
        <v>86</v>
      </c>
      <c r="B31" s="464" t="s">
        <v>88</v>
      </c>
      <c r="C31" s="406">
        <v>6</v>
      </c>
      <c r="D31" s="407" t="s">
        <v>87</v>
      </c>
      <c r="E31" s="406" t="s">
        <v>43</v>
      </c>
      <c r="F31" s="406">
        <v>308</v>
      </c>
      <c r="G31" s="409">
        <f t="shared" ca="1" si="0"/>
        <v>30.033999999999999</v>
      </c>
      <c r="H31" s="409">
        <f t="shared" ca="1" si="0"/>
        <v>31.536999999999999</v>
      </c>
      <c r="I31" s="409">
        <f t="shared" ca="1" si="0"/>
        <v>33.113</v>
      </c>
      <c r="J31" s="409">
        <f t="shared" ca="1" si="0"/>
        <v>34.770000000000003</v>
      </c>
      <c r="K31" s="409">
        <f t="shared" ca="1" si="0"/>
        <v>36.506999999999998</v>
      </c>
      <c r="L31" s="502"/>
      <c r="M31" s="335" t="s">
        <v>588</v>
      </c>
      <c r="N31" s="331" t="str">
        <f t="shared" si="1"/>
        <v>02260C</v>
      </c>
      <c r="O31" s="410" t="str">
        <f t="shared" ref="O31:O62" si="17">D31</f>
        <v>143</v>
      </c>
      <c r="P31" s="332" t="str">
        <f t="shared" si="3"/>
        <v xml:space="preserve">Committee Clerk </v>
      </c>
      <c r="Q31" s="411" cm="1">
        <f t="array" aca="1" ref="Q31" ca="1">ROUND(IF($M31="Y",VLOOKUP($N31,INDIRECT($N$2),Q$5,0)*INDIRECT($M$3),VLOOKUP($N31,INDIRECT($N$2),Q$5,0)),IF(LEFT($E31,1)="N",3,0))</f>
        <v>30.033999999999999</v>
      </c>
      <c r="R31" s="411" cm="1">
        <f t="array" aca="1" ref="R31" ca="1">ROUND(IF($M31="Y",VLOOKUP($N31,INDIRECT($N$2),R$5,0)*INDIRECT($M$3),VLOOKUP($N31,INDIRECT($N$2),R$5,0)),IF(LEFT($E31,1)="N",3,0))</f>
        <v>31.536999999999999</v>
      </c>
      <c r="S31" s="411" cm="1">
        <f t="array" aca="1" ref="S31" ca="1">ROUND(IF($M31="Y",VLOOKUP($N31,INDIRECT($N$2),S$5,0)*INDIRECT($M$3),VLOOKUP($N31,INDIRECT($N$2),S$5,0)),IF(LEFT($E31,1)="N",3,0))</f>
        <v>33.113</v>
      </c>
      <c r="T31" s="411" cm="1">
        <f t="array" aca="1" ref="T31" ca="1">ROUND(IF($M31="Y",VLOOKUP($N31,INDIRECT($N$2),T$5,0)*INDIRECT($M$3),VLOOKUP($N31,INDIRECT($N$2),T$5,0)),IF(LEFT($E31,1)="N",3,0))</f>
        <v>34.770000000000003</v>
      </c>
      <c r="U31" s="411" cm="1">
        <f t="array" aca="1" ref="U31" ca="1">ROUND(IF($M31="Y",VLOOKUP($N31,INDIRECT($N$2),U$5,0)*INDIRECT($M$3),VLOOKUP($N31,INDIRECT($N$2),U$5,0)),IF(LEFT($E31,1)="N",3,0))</f>
        <v>36.506999999999998</v>
      </c>
      <c r="W31" s="412" t="str">
        <f t="shared" si="11"/>
        <v>Y</v>
      </c>
      <c r="X31" s="355" t="str">
        <f t="shared" si="11"/>
        <v>02260C</v>
      </c>
      <c r="Y31" s="413" t="str">
        <f t="shared" si="11"/>
        <v>143</v>
      </c>
      <c r="Z31" s="355" t="str">
        <f t="shared" si="11"/>
        <v xml:space="preserve">Committee Clerk </v>
      </c>
      <c r="AA31" s="414">
        <f t="shared" ca="1" si="5"/>
        <v>30.033999999999999</v>
      </c>
      <c r="AB31" s="414">
        <f t="shared" ca="1" si="6"/>
        <v>31.536999999999999</v>
      </c>
      <c r="AC31" s="414">
        <f t="shared" ca="1" si="7"/>
        <v>33.113</v>
      </c>
      <c r="AD31" s="414">
        <f t="shared" ca="1" si="8"/>
        <v>34.770000000000003</v>
      </c>
      <c r="AE31" s="414">
        <f t="shared" ca="1" si="9"/>
        <v>36.506999999999998</v>
      </c>
    </row>
    <row r="32" spans="1:31">
      <c r="A32" s="406" t="s">
        <v>573</v>
      </c>
      <c r="B32" s="464" t="s">
        <v>575</v>
      </c>
      <c r="C32" s="406">
        <v>7</v>
      </c>
      <c r="D32" s="407" t="s">
        <v>574</v>
      </c>
      <c r="E32" s="406" t="s">
        <v>43</v>
      </c>
      <c r="F32" s="406">
        <v>348</v>
      </c>
      <c r="G32" s="409">
        <f t="shared" ca="1" si="0"/>
        <v>33.485999999999997</v>
      </c>
      <c r="H32" s="409">
        <f t="shared" ca="1" si="0"/>
        <v>35.156999999999996</v>
      </c>
      <c r="I32" s="409">
        <f t="shared" ca="1" si="0"/>
        <v>36.914999999999999</v>
      </c>
      <c r="J32" s="409">
        <f t="shared" ca="1" si="0"/>
        <v>38.762</v>
      </c>
      <c r="K32" s="409">
        <f t="shared" ca="1" si="0"/>
        <v>40.700000000000003</v>
      </c>
      <c r="L32" s="502"/>
      <c r="M32" s="335" t="s">
        <v>588</v>
      </c>
      <c r="N32" s="331" t="str">
        <f t="shared" si="1"/>
        <v>53022C</v>
      </c>
      <c r="O32" s="410" t="str">
        <f t="shared" si="17"/>
        <v>126</v>
      </c>
      <c r="P32" s="332" t="str">
        <f t="shared" si="3"/>
        <v>Community Partnership Liaison</v>
      </c>
      <c r="Q32" s="411" cm="1">
        <f t="array" aca="1" ref="Q32" ca="1">ROUND(IF($M32="Y",VLOOKUP($N32,INDIRECT($N$2),Q$5,0)*INDIRECT($M$3),VLOOKUP($N32,INDIRECT($N$2),Q$5,0)),IF(LEFT($E32,1)="N",3,0))</f>
        <v>33.485999999999997</v>
      </c>
      <c r="R32" s="411" cm="1">
        <f t="array" aca="1" ref="R32" ca="1">ROUND(IF($M32="Y",VLOOKUP($N32,INDIRECT($N$2),R$5,0)*INDIRECT($M$3),VLOOKUP($N32,INDIRECT($N$2),R$5,0)),IF(LEFT($E32,1)="N",3,0))</f>
        <v>35.156999999999996</v>
      </c>
      <c r="S32" s="411" cm="1">
        <f t="array" aca="1" ref="S32" ca="1">ROUND(IF($M32="Y",VLOOKUP($N32,INDIRECT($N$2),S$5,0)*INDIRECT($M$3),VLOOKUP($N32,INDIRECT($N$2),S$5,0)),IF(LEFT($E32,1)="N",3,0))</f>
        <v>36.914999999999999</v>
      </c>
      <c r="T32" s="411" cm="1">
        <f t="array" aca="1" ref="T32" ca="1">ROUND(IF($M32="Y",VLOOKUP($N32,INDIRECT($N$2),T$5,0)*INDIRECT($M$3),VLOOKUP($N32,INDIRECT($N$2),T$5,0)),IF(LEFT($E32,1)="N",3,0))</f>
        <v>38.762</v>
      </c>
      <c r="U32" s="411" cm="1">
        <f t="array" aca="1" ref="U32" ca="1">ROUND(IF($M32="Y",VLOOKUP($N32,INDIRECT($N$2),U$5,0)*INDIRECT($M$3),VLOOKUP($N32,INDIRECT($N$2),U$5,0)),IF(LEFT($E32,1)="N",3,0))</f>
        <v>40.700000000000003</v>
      </c>
      <c r="W32" s="412" t="str">
        <f t="shared" si="11"/>
        <v>Y</v>
      </c>
      <c r="X32" s="355" t="str">
        <f t="shared" si="11"/>
        <v>53022C</v>
      </c>
      <c r="Y32" s="413" t="str">
        <f t="shared" si="11"/>
        <v>126</v>
      </c>
      <c r="Z32" s="355" t="str">
        <f t="shared" si="11"/>
        <v>Community Partnership Liaison</v>
      </c>
      <c r="AA32" s="414">
        <f t="shared" ca="1" si="5"/>
        <v>33.485999999999997</v>
      </c>
      <c r="AB32" s="414">
        <f t="shared" ca="1" si="6"/>
        <v>35.156999999999996</v>
      </c>
      <c r="AC32" s="414">
        <f t="shared" ca="1" si="7"/>
        <v>36.914999999999999</v>
      </c>
      <c r="AD32" s="414">
        <f t="shared" ca="1" si="8"/>
        <v>38.762</v>
      </c>
      <c r="AE32" s="414">
        <f t="shared" ca="1" si="9"/>
        <v>40.700000000000003</v>
      </c>
    </row>
    <row r="33" spans="1:31">
      <c r="A33" s="406" t="s">
        <v>532</v>
      </c>
      <c r="B33" s="464" t="s">
        <v>533</v>
      </c>
      <c r="C33" s="406">
        <v>7</v>
      </c>
      <c r="D33" s="407" t="s">
        <v>774</v>
      </c>
      <c r="E33" s="406" t="s">
        <v>43</v>
      </c>
      <c r="F33" s="406">
        <v>355</v>
      </c>
      <c r="G33" s="409">
        <f t="shared" ca="1" si="0"/>
        <v>33.491</v>
      </c>
      <c r="H33" s="409">
        <f t="shared" ca="1" si="0"/>
        <v>35.158000000000001</v>
      </c>
      <c r="I33" s="409">
        <f t="shared" ca="1" si="0"/>
        <v>36.918999999999997</v>
      </c>
      <c r="J33" s="409">
        <f t="shared" ca="1" si="0"/>
        <v>38.76</v>
      </c>
      <c r="K33" s="409">
        <f t="shared" ca="1" si="0"/>
        <v>40.701999999999998</v>
      </c>
      <c r="L33" s="502"/>
      <c r="M33" s="335" t="s">
        <v>588</v>
      </c>
      <c r="N33" s="331" t="str">
        <f t="shared" si="1"/>
        <v>59409C</v>
      </c>
      <c r="O33" s="410" t="str">
        <f t="shared" si="17"/>
        <v>154</v>
      </c>
      <c r="P33" s="332" t="str">
        <f t="shared" si="3"/>
        <v>Community Pet Case Coordinator</v>
      </c>
      <c r="Q33" s="411" cm="1">
        <f t="array" aca="1" ref="Q33" ca="1">ROUND(IF($M33="Y",VLOOKUP($N33,INDIRECT($N$2),Q$5,0)*INDIRECT($M$3),VLOOKUP($N33,INDIRECT($N$2),Q$5,0)),IF(LEFT($E33,1)="N",3,0))</f>
        <v>33.491</v>
      </c>
      <c r="R33" s="411" cm="1">
        <f t="array" aca="1" ref="R33" ca="1">ROUND(IF($M33="Y",VLOOKUP($N33,INDIRECT($N$2),R$5,0)*INDIRECT($M$3),VLOOKUP($N33,INDIRECT($N$2),R$5,0)),IF(LEFT($E33,1)="N",3,0))</f>
        <v>35.158000000000001</v>
      </c>
      <c r="S33" s="411" cm="1">
        <f t="array" aca="1" ref="S33" ca="1">ROUND(IF($M33="Y",VLOOKUP($N33,INDIRECT($N$2),S$5,0)*INDIRECT($M$3),VLOOKUP($N33,INDIRECT($N$2),S$5,0)),IF(LEFT($E33,1)="N",3,0))</f>
        <v>36.918999999999997</v>
      </c>
      <c r="T33" s="411" cm="1">
        <f t="array" aca="1" ref="T33" ca="1">ROUND(IF($M33="Y",VLOOKUP($N33,INDIRECT($N$2),T$5,0)*INDIRECT($M$3),VLOOKUP($N33,INDIRECT($N$2),T$5,0)),IF(LEFT($E33,1)="N",3,0))</f>
        <v>38.76</v>
      </c>
      <c r="U33" s="411" cm="1">
        <f t="array" aca="1" ref="U33" ca="1">ROUND(IF($M33="Y",VLOOKUP($N33,INDIRECT($N$2),U$5,0)*INDIRECT($M$3),VLOOKUP($N33,INDIRECT($N$2),U$5,0)),IF(LEFT($E33,1)="N",3,0))</f>
        <v>40.701999999999998</v>
      </c>
      <c r="W33" s="412" t="str">
        <f t="shared" si="11"/>
        <v>Y</v>
      </c>
      <c r="X33" s="355" t="str">
        <f>N33</f>
        <v>59409C</v>
      </c>
      <c r="Y33" s="413" t="str">
        <f t="shared" si="11"/>
        <v>154</v>
      </c>
      <c r="Z33" s="355" t="str">
        <f t="shared" si="11"/>
        <v>Community Pet Case Coordinator</v>
      </c>
      <c r="AA33" s="414">
        <f t="shared" ca="1" si="5"/>
        <v>33.491</v>
      </c>
      <c r="AB33" s="414">
        <f t="shared" ca="1" si="6"/>
        <v>35.158000000000001</v>
      </c>
      <c r="AC33" s="414">
        <f t="shared" ca="1" si="7"/>
        <v>36.918999999999997</v>
      </c>
      <c r="AD33" s="414">
        <f t="shared" ca="1" si="8"/>
        <v>38.76</v>
      </c>
      <c r="AE33" s="414">
        <f t="shared" ca="1" si="9"/>
        <v>40.701999999999998</v>
      </c>
    </row>
    <row r="34" spans="1:31">
      <c r="A34" s="406" t="s">
        <v>776</v>
      </c>
      <c r="B34" s="464" t="s">
        <v>777</v>
      </c>
      <c r="C34" s="406">
        <v>5</v>
      </c>
      <c r="D34" s="407" t="s">
        <v>386</v>
      </c>
      <c r="E34" s="406" t="s">
        <v>778</v>
      </c>
      <c r="F34" s="406">
        <v>230</v>
      </c>
      <c r="G34" s="409">
        <f t="shared" ref="G34" si="18">Q34</f>
        <v>24.312999999999999</v>
      </c>
      <c r="H34" s="409">
        <f t="shared" ref="H34" si="19">R34</f>
        <v>25.527000000000001</v>
      </c>
      <c r="I34" s="409">
        <f t="shared" ref="I34" si="20">S34</f>
        <v>26.805</v>
      </c>
      <c r="J34" s="409">
        <f t="shared" ref="J34" si="21">T34</f>
        <v>28.145</v>
      </c>
      <c r="K34" s="409">
        <f t="shared" ref="K34" si="22">U34</f>
        <v>29.553000000000001</v>
      </c>
      <c r="L34" s="502"/>
      <c r="M34" s="335" t="s">
        <v>588</v>
      </c>
      <c r="N34" s="331" t="str">
        <f t="shared" si="1"/>
        <v>53097C</v>
      </c>
      <c r="O34" s="410" t="str">
        <f t="shared" si="17"/>
        <v>N51</v>
      </c>
      <c r="P34" s="332" t="str">
        <f t="shared" si="3"/>
        <v>Community Safety Surveillance Dispatcher</v>
      </c>
      <c r="Q34" s="451">
        <v>24.312999999999999</v>
      </c>
      <c r="R34" s="451">
        <v>25.527000000000001</v>
      </c>
      <c r="S34" s="451">
        <v>26.805</v>
      </c>
      <c r="T34" s="451">
        <v>28.145</v>
      </c>
      <c r="U34" s="451">
        <v>29.553000000000001</v>
      </c>
      <c r="W34" s="412" t="str">
        <f t="shared" si="11"/>
        <v>Y</v>
      </c>
      <c r="X34" s="355" t="str">
        <f>N34</f>
        <v>53097C</v>
      </c>
      <c r="Y34" s="413" t="str">
        <f t="shared" si="11"/>
        <v>N51</v>
      </c>
      <c r="Z34" s="355" t="str">
        <f t="shared" si="11"/>
        <v>Community Safety Surveillance Dispatcher</v>
      </c>
      <c r="AA34" s="414">
        <f t="shared" ref="AA34" si="23">IF(LEFT($E34,1)="N",Q34,ROUNDUP(Q34/2080,3))</f>
        <v>24.312999999999999</v>
      </c>
      <c r="AB34" s="414">
        <f t="shared" ref="AB34" si="24">IF(LEFT($E34,1)="N",R34,ROUNDUP(R34/2080,3))</f>
        <v>25.527000000000001</v>
      </c>
      <c r="AC34" s="414">
        <f t="shared" ref="AC34" si="25">IF(LEFT($E34,1)="N",S34,ROUNDUP(S34/2080,3))</f>
        <v>26.805</v>
      </c>
      <c r="AD34" s="414">
        <f t="shared" ref="AD34" si="26">IF(LEFT($E34,1)="N",T34,ROUNDUP(T34/2080,3))</f>
        <v>28.145</v>
      </c>
      <c r="AE34" s="414">
        <f t="shared" ref="AE34" si="27">IF(LEFT($E34,1)="N",U34,ROUNDUP(U34/2080,3))</f>
        <v>29.553000000000001</v>
      </c>
    </row>
    <row r="35" spans="1:31">
      <c r="A35" s="406" t="s">
        <v>89</v>
      </c>
      <c r="B35" s="464" t="s">
        <v>91</v>
      </c>
      <c r="C35" s="406">
        <v>4</v>
      </c>
      <c r="D35" s="407" t="s">
        <v>90</v>
      </c>
      <c r="E35" s="406" t="s">
        <v>43</v>
      </c>
      <c r="F35" s="406">
        <v>198</v>
      </c>
      <c r="G35" s="409">
        <f t="shared" ca="1" si="0"/>
        <v>22.904</v>
      </c>
      <c r="H35" s="409">
        <f t="shared" ca="1" si="0"/>
        <v>24.05</v>
      </c>
      <c r="I35" s="409">
        <f t="shared" ca="1" si="0"/>
        <v>25.248999999999999</v>
      </c>
      <c r="J35" s="409">
        <f t="shared" ca="1" si="0"/>
        <v>26.510999999999999</v>
      </c>
      <c r="K35" s="409">
        <f t="shared" ca="1" si="0"/>
        <v>0</v>
      </c>
      <c r="L35" s="502"/>
      <c r="M35" s="335" t="s">
        <v>588</v>
      </c>
      <c r="N35" s="331" t="str">
        <f t="shared" si="1"/>
        <v>02350C</v>
      </c>
      <c r="O35" s="410" t="str">
        <f t="shared" si="17"/>
        <v>030</v>
      </c>
      <c r="P35" s="332" t="str">
        <f t="shared" si="3"/>
        <v xml:space="preserve">Community Service Officer </v>
      </c>
      <c r="Q35" s="411" cm="1">
        <f t="array" aca="1" ref="Q35" ca="1">ROUND(IF($M35="Y",VLOOKUP($N35,INDIRECT($N$2),Q$5,0)*INDIRECT($M$3),VLOOKUP($N35,INDIRECT($N$2),Q$5,0)),IF(LEFT($E35,1)="N",3,0))</f>
        <v>22.904</v>
      </c>
      <c r="R35" s="411" cm="1">
        <f t="array" aca="1" ref="R35" ca="1">ROUND(IF($M35="Y",VLOOKUP($N35,INDIRECT($N$2),R$5,0)*INDIRECT($M$3),VLOOKUP($N35,INDIRECT($N$2),R$5,0)),IF(LEFT($E35,1)="N",3,0))</f>
        <v>24.05</v>
      </c>
      <c r="S35" s="411" cm="1">
        <f t="array" aca="1" ref="S35" ca="1">ROUND(IF($M35="Y",VLOOKUP($N35,INDIRECT($N$2),S$5,0)*INDIRECT($M$3),VLOOKUP($N35,INDIRECT($N$2),S$5,0)),IF(LEFT($E35,1)="N",3,0))</f>
        <v>25.248999999999999</v>
      </c>
      <c r="T35" s="411" cm="1">
        <f t="array" aca="1" ref="T35" ca="1">ROUND(IF($M35="Y",VLOOKUP($N35,INDIRECT($N$2),T$5,0)*INDIRECT($M$3),VLOOKUP($N35,INDIRECT($N$2),T$5,0)),IF(LEFT($E35,1)="N",3,0))</f>
        <v>26.510999999999999</v>
      </c>
      <c r="U35" s="411" cm="1">
        <f t="array" aca="1" ref="U35" ca="1">ROUND(IF($M35="Y",VLOOKUP($N35,INDIRECT($N$2),U$5,0)*INDIRECT($M$3),VLOOKUP($N35,INDIRECT($N$2),U$5,0)),IF(LEFT($E35,1)="N",3,0))</f>
        <v>0</v>
      </c>
      <c r="W35" s="412" t="str">
        <f t="shared" si="11"/>
        <v>Y</v>
      </c>
      <c r="X35" s="355" t="str">
        <f t="shared" si="11"/>
        <v>02350C</v>
      </c>
      <c r="Y35" s="413" t="str">
        <f t="shared" si="11"/>
        <v>030</v>
      </c>
      <c r="Z35" s="355" t="str">
        <f t="shared" si="11"/>
        <v xml:space="preserve">Community Service Officer </v>
      </c>
      <c r="AA35" s="414">
        <f t="shared" ca="1" si="5"/>
        <v>22.904</v>
      </c>
      <c r="AB35" s="414">
        <f t="shared" ca="1" si="6"/>
        <v>24.05</v>
      </c>
      <c r="AC35" s="414">
        <f t="shared" ca="1" si="7"/>
        <v>25.248999999999999</v>
      </c>
      <c r="AD35" s="414">
        <f t="shared" ca="1" si="8"/>
        <v>26.510999999999999</v>
      </c>
      <c r="AE35" s="414">
        <f t="shared" ca="1" si="9"/>
        <v>0</v>
      </c>
    </row>
    <row r="36" spans="1:31">
      <c r="A36" s="406" t="s">
        <v>93</v>
      </c>
      <c r="B36" s="464" t="s">
        <v>765</v>
      </c>
      <c r="C36" s="406">
        <v>8</v>
      </c>
      <c r="D36" s="407" t="s">
        <v>747</v>
      </c>
      <c r="E36" s="406" t="s">
        <v>43</v>
      </c>
      <c r="F36" s="406">
        <v>393</v>
      </c>
      <c r="G36" s="409">
        <f t="shared" ca="1" si="0"/>
        <v>36.853000000000002</v>
      </c>
      <c r="H36" s="409">
        <f t="shared" ca="1" si="0"/>
        <v>38.695999999999998</v>
      </c>
      <c r="I36" s="409">
        <f t="shared" ca="1" si="0"/>
        <v>40.631999999999998</v>
      </c>
      <c r="J36" s="409">
        <f t="shared" ca="1" si="0"/>
        <v>42.664999999999999</v>
      </c>
      <c r="K36" s="409">
        <f t="shared" ca="1" si="0"/>
        <v>44.796999999999997</v>
      </c>
      <c r="L36" s="502"/>
      <c r="M36" s="335" t="s">
        <v>588</v>
      </c>
      <c r="N36" s="331" t="str">
        <f t="shared" si="1"/>
        <v>02355C</v>
      </c>
      <c r="O36" s="410" t="str">
        <f t="shared" si="17"/>
        <v>208</v>
      </c>
      <c r="P36" s="332" t="str">
        <f t="shared" si="3"/>
        <v>Complaint Investigation Officer I</v>
      </c>
      <c r="Q36" s="411" cm="1">
        <f t="array" aca="1" ref="Q36" ca="1">ROUND(IF($M36="Y",VLOOKUP($N36,INDIRECT($N$2),Q$5,0)*INDIRECT($M$3),VLOOKUP($N36,INDIRECT($N$2),Q$5,0)),IF(LEFT($E36,1)="N",3,0))</f>
        <v>36.853000000000002</v>
      </c>
      <c r="R36" s="411" cm="1">
        <f t="array" aca="1" ref="R36" ca="1">ROUND(IF($M36="Y",VLOOKUP($N36,INDIRECT($N$2),R$5,0)*INDIRECT($M$3),VLOOKUP($N36,INDIRECT($N$2),R$5,0)),IF(LEFT($E36,1)="N",3,0))</f>
        <v>38.695999999999998</v>
      </c>
      <c r="S36" s="411" cm="1">
        <f t="array" aca="1" ref="S36" ca="1">ROUND(IF($M36="Y",VLOOKUP($N36,INDIRECT($N$2),S$5,0)*INDIRECT($M$3),VLOOKUP($N36,INDIRECT($N$2),S$5,0)),IF(LEFT($E36,1)="N",3,0))</f>
        <v>40.631999999999998</v>
      </c>
      <c r="T36" s="411" cm="1">
        <f t="array" aca="1" ref="T36" ca="1">ROUND(IF($M36="Y",VLOOKUP($N36,INDIRECT($N$2),T$5,0)*INDIRECT($M$3),VLOOKUP($N36,INDIRECT($N$2),T$5,0)),IF(LEFT($E36,1)="N",3,0))</f>
        <v>42.664999999999999</v>
      </c>
      <c r="U36" s="411" cm="1">
        <f t="array" aca="1" ref="U36" ca="1">ROUND(IF($M36="Y",VLOOKUP($N36,INDIRECT($N$2),U$5,0)*INDIRECT($M$3),VLOOKUP($N36,INDIRECT($N$2),U$5,0)),IF(LEFT($E36,1)="N",3,0))</f>
        <v>44.796999999999997</v>
      </c>
      <c r="W36" s="412" t="str">
        <f t="shared" si="11"/>
        <v>Y</v>
      </c>
      <c r="X36" s="355" t="str">
        <f t="shared" si="11"/>
        <v>02355C</v>
      </c>
      <c r="Y36" s="413" t="str">
        <f t="shared" si="11"/>
        <v>208</v>
      </c>
      <c r="Z36" s="355" t="str">
        <f t="shared" si="11"/>
        <v>Complaint Investigation Officer I</v>
      </c>
      <c r="AA36" s="414">
        <f t="shared" ca="1" si="5"/>
        <v>36.853000000000002</v>
      </c>
      <c r="AB36" s="414">
        <f t="shared" ca="1" si="6"/>
        <v>38.695999999999998</v>
      </c>
      <c r="AC36" s="414">
        <f t="shared" ca="1" si="7"/>
        <v>40.631999999999998</v>
      </c>
      <c r="AD36" s="414">
        <f t="shared" ca="1" si="8"/>
        <v>42.664999999999999</v>
      </c>
      <c r="AE36" s="414">
        <f t="shared" ca="1" si="9"/>
        <v>44.796999999999997</v>
      </c>
    </row>
    <row r="37" spans="1:31">
      <c r="A37" s="420" t="s">
        <v>26</v>
      </c>
      <c r="B37" s="467" t="s">
        <v>28</v>
      </c>
      <c r="C37" s="420">
        <v>9</v>
      </c>
      <c r="D37" s="407" t="s">
        <v>27</v>
      </c>
      <c r="E37" s="420" t="s">
        <v>21</v>
      </c>
      <c r="F37" s="420">
        <v>420</v>
      </c>
      <c r="G37" s="409">
        <f t="shared" ca="1" si="0"/>
        <v>80179</v>
      </c>
      <c r="H37" s="409">
        <f t="shared" ca="1" si="0"/>
        <v>84188</v>
      </c>
      <c r="I37" s="409">
        <f t="shared" ca="1" si="0"/>
        <v>88397</v>
      </c>
      <c r="J37" s="409">
        <f t="shared" ca="1" si="0"/>
        <v>92816</v>
      </c>
      <c r="K37" s="409">
        <f t="shared" ca="1" si="0"/>
        <v>97458</v>
      </c>
      <c r="L37" s="502"/>
      <c r="M37" s="335" t="s">
        <v>588</v>
      </c>
      <c r="N37" s="331" t="str">
        <f t="shared" si="1"/>
        <v>05955C</v>
      </c>
      <c r="O37" s="410" t="str">
        <f t="shared" si="17"/>
        <v>95</v>
      </c>
      <c r="P37" s="332" t="str">
        <f t="shared" si="3"/>
        <v xml:space="preserve">Complaint Investigation Officer II </v>
      </c>
      <c r="Q37" s="411" cm="1">
        <f t="array" aca="1" ref="Q37" ca="1">ROUND(IF($M37="Y",VLOOKUP($N37,INDIRECT($N$2),Q$5,0)*INDIRECT($M$3),VLOOKUP($N37,INDIRECT($N$2),Q$5,0)),IF(LEFT($E37,1)="N",3,0))</f>
        <v>80179</v>
      </c>
      <c r="R37" s="411" cm="1">
        <f t="array" aca="1" ref="R37" ca="1">ROUND(IF($M37="Y",VLOOKUP($N37,INDIRECT($N$2),R$5,0)*INDIRECT($M$3),VLOOKUP($N37,INDIRECT($N$2),R$5,0)),IF(LEFT($E37,1)="N",3,0))</f>
        <v>84188</v>
      </c>
      <c r="S37" s="411" cm="1">
        <f t="array" aca="1" ref="S37" ca="1">ROUND(IF($M37="Y",VLOOKUP($N37,INDIRECT($N$2),S$5,0)*INDIRECT($M$3),VLOOKUP($N37,INDIRECT($N$2),S$5,0)),IF(LEFT($E37,1)="N",3,0))</f>
        <v>88397</v>
      </c>
      <c r="T37" s="411" cm="1">
        <f t="array" aca="1" ref="T37" ca="1">ROUND(IF($M37="Y",VLOOKUP($N37,INDIRECT($N$2),T$5,0)*INDIRECT($M$3),VLOOKUP($N37,INDIRECT($N$2),T$5,0)),IF(LEFT($E37,1)="N",3,0))</f>
        <v>92816</v>
      </c>
      <c r="U37" s="411" cm="1">
        <f t="array" aca="1" ref="U37" ca="1">ROUND(IF($M37="Y",VLOOKUP($N37,INDIRECT($N$2),U$5,0)*INDIRECT($M$3),VLOOKUP($N37,INDIRECT($N$2),U$5,0)),IF(LEFT($E37,1)="N",3,0))</f>
        <v>97458</v>
      </c>
      <c r="W37" s="412" t="str">
        <f t="shared" si="11"/>
        <v>Y</v>
      </c>
      <c r="X37" s="355" t="str">
        <f t="shared" si="11"/>
        <v>05955C</v>
      </c>
      <c r="Y37" s="413" t="str">
        <f t="shared" si="11"/>
        <v>95</v>
      </c>
      <c r="Z37" s="355" t="str">
        <f t="shared" si="11"/>
        <v xml:space="preserve">Complaint Investigation Officer II </v>
      </c>
      <c r="AA37" s="414">
        <f t="shared" ref="AA37:AA67" ca="1" si="28">IF(LEFT($E37,1)="N",Q37,ROUNDUP(Q37/2080,3))</f>
        <v>38.547999999999995</v>
      </c>
      <c r="AB37" s="414">
        <f t="shared" ref="AB37:AB67" ca="1" si="29">IF(LEFT($E37,1)="N",R37,ROUNDUP(R37/2080,3))</f>
        <v>40.475000000000001</v>
      </c>
      <c r="AC37" s="414">
        <f t="shared" ref="AC37:AC67" ca="1" si="30">IF(LEFT($E37,1)="N",S37,ROUNDUP(S37/2080,3))</f>
        <v>42.498999999999995</v>
      </c>
      <c r="AD37" s="414">
        <f t="shared" ref="AD37:AD67" ca="1" si="31">IF(LEFT($E37,1)="N",T37,ROUNDUP(T37/2080,3))</f>
        <v>44.623999999999995</v>
      </c>
      <c r="AE37" s="414">
        <f t="shared" ref="AE37:AE67" ca="1" si="32">IF(LEFT($E37,1)="N",U37,ROUNDUP(U37/2080,3))</f>
        <v>46.854999999999997</v>
      </c>
    </row>
    <row r="38" spans="1:31">
      <c r="A38" s="406" t="s">
        <v>96</v>
      </c>
      <c r="B38" s="464" t="s">
        <v>98</v>
      </c>
      <c r="C38" s="406">
        <v>4</v>
      </c>
      <c r="D38" s="407" t="s">
        <v>97</v>
      </c>
      <c r="E38" s="406" t="s">
        <v>43</v>
      </c>
      <c r="F38" s="406">
        <v>218</v>
      </c>
      <c r="G38" s="409">
        <f t="shared" ca="1" si="0"/>
        <v>23.16</v>
      </c>
      <c r="H38" s="409">
        <f t="shared" ca="1" si="0"/>
        <v>24.318000000000001</v>
      </c>
      <c r="I38" s="409">
        <f t="shared" ca="1" si="0"/>
        <v>25.533999999999999</v>
      </c>
      <c r="J38" s="409">
        <f t="shared" ca="1" si="0"/>
        <v>26.81</v>
      </c>
      <c r="K38" s="409">
        <f t="shared" ca="1" si="0"/>
        <v>28.151</v>
      </c>
      <c r="L38" s="502"/>
      <c r="M38" s="335" t="s">
        <v>588</v>
      </c>
      <c r="N38" s="331" t="str">
        <f t="shared" si="1"/>
        <v>02440C</v>
      </c>
      <c r="O38" s="410" t="str">
        <f t="shared" si="17"/>
        <v>033</v>
      </c>
      <c r="P38" s="332" t="str">
        <f t="shared" si="3"/>
        <v xml:space="preserve">Concierge Convention Center </v>
      </c>
      <c r="Q38" s="411" cm="1">
        <f t="array" aca="1" ref="Q38" ca="1">ROUND(IF($M38="Y",VLOOKUP($N38,INDIRECT($N$2),Q$5,0)*INDIRECT($M$3),VLOOKUP($N38,INDIRECT($N$2),Q$5,0)),IF(LEFT($E38,1)="N",3,0))</f>
        <v>23.16</v>
      </c>
      <c r="R38" s="411" cm="1">
        <f t="array" aca="1" ref="R38" ca="1">ROUND(IF($M38="Y",VLOOKUP($N38,INDIRECT($N$2),R$5,0)*INDIRECT($M$3),VLOOKUP($N38,INDIRECT($N$2),R$5,0)),IF(LEFT($E38,1)="N",3,0))</f>
        <v>24.318000000000001</v>
      </c>
      <c r="S38" s="411" cm="1">
        <f t="array" aca="1" ref="S38" ca="1">ROUND(IF($M38="Y",VLOOKUP($N38,INDIRECT($N$2),S$5,0)*INDIRECT($M$3),VLOOKUP($N38,INDIRECT($N$2),S$5,0)),IF(LEFT($E38,1)="N",3,0))</f>
        <v>25.533999999999999</v>
      </c>
      <c r="T38" s="411" cm="1">
        <f t="array" aca="1" ref="T38" ca="1">ROUND(IF($M38="Y",VLOOKUP($N38,INDIRECT($N$2),T$5,0)*INDIRECT($M$3),VLOOKUP($N38,INDIRECT($N$2),T$5,0)),IF(LEFT($E38,1)="N",3,0))</f>
        <v>26.81</v>
      </c>
      <c r="U38" s="411" cm="1">
        <f t="array" aca="1" ref="U38" ca="1">ROUND(IF($M38="Y",VLOOKUP($N38,INDIRECT($N$2),U$5,0)*INDIRECT($M$3),VLOOKUP($N38,INDIRECT($N$2),U$5,0)),IF(LEFT($E38,1)="N",3,0))</f>
        <v>28.151</v>
      </c>
      <c r="W38" s="412" t="str">
        <f t="shared" si="11"/>
        <v>Y</v>
      </c>
      <c r="X38" s="355" t="str">
        <f t="shared" si="11"/>
        <v>02440C</v>
      </c>
      <c r="Y38" s="413" t="str">
        <f t="shared" si="11"/>
        <v>033</v>
      </c>
      <c r="Z38" s="355" t="str">
        <f t="shared" si="11"/>
        <v xml:space="preserve">Concierge Convention Center </v>
      </c>
      <c r="AA38" s="414">
        <f t="shared" ca="1" si="28"/>
        <v>23.16</v>
      </c>
      <c r="AB38" s="414">
        <f t="shared" ca="1" si="29"/>
        <v>24.318000000000001</v>
      </c>
      <c r="AC38" s="414">
        <f t="shared" ca="1" si="30"/>
        <v>25.533999999999999</v>
      </c>
      <c r="AD38" s="414">
        <f t="shared" ca="1" si="31"/>
        <v>26.81</v>
      </c>
      <c r="AE38" s="414">
        <f t="shared" ca="1" si="32"/>
        <v>28.151</v>
      </c>
    </row>
    <row r="39" spans="1:31">
      <c r="A39" s="406" t="s">
        <v>99</v>
      </c>
      <c r="B39" s="464" t="s">
        <v>100</v>
      </c>
      <c r="C39" s="406">
        <v>8</v>
      </c>
      <c r="D39" s="407" t="s">
        <v>747</v>
      </c>
      <c r="E39" s="406" t="s">
        <v>43</v>
      </c>
      <c r="F39" s="406">
        <v>393</v>
      </c>
      <c r="G39" s="409">
        <f t="shared" ref="G39:G69" ca="1" si="33">Q39</f>
        <v>36.853000000000002</v>
      </c>
      <c r="H39" s="409">
        <f t="shared" ref="H39:H69" ca="1" si="34">R39</f>
        <v>38.695999999999998</v>
      </c>
      <c r="I39" s="409">
        <f t="shared" ref="I39:I69" ca="1" si="35">S39</f>
        <v>40.631999999999998</v>
      </c>
      <c r="J39" s="409">
        <f t="shared" ref="J39:J69" ca="1" si="36">T39</f>
        <v>42.664999999999999</v>
      </c>
      <c r="K39" s="409">
        <f t="shared" ref="K39:K69" ca="1" si="37">U39</f>
        <v>44.796999999999997</v>
      </c>
      <c r="L39" s="502"/>
      <c r="M39" s="335" t="s">
        <v>588</v>
      </c>
      <c r="N39" s="331" t="str">
        <f t="shared" ref="N39:N70" si="38">A39</f>
        <v>02627C</v>
      </c>
      <c r="O39" s="410" t="str">
        <f t="shared" si="17"/>
        <v>208</v>
      </c>
      <c r="P39" s="332" t="str">
        <f t="shared" ref="P39:P70" si="39">B39</f>
        <v xml:space="preserve">Contract Compliance Officer </v>
      </c>
      <c r="Q39" s="411" cm="1">
        <f t="array" aca="1" ref="Q39" ca="1">ROUND(IF($M39="Y",VLOOKUP($N39,INDIRECT($N$2),Q$5,0)*INDIRECT($M$3),VLOOKUP($N39,INDIRECT($N$2),Q$5,0)),IF(LEFT($E39,1)="N",3,0))</f>
        <v>36.853000000000002</v>
      </c>
      <c r="R39" s="411" cm="1">
        <f t="array" aca="1" ref="R39" ca="1">ROUND(IF($M39="Y",VLOOKUP($N39,INDIRECT($N$2),R$5,0)*INDIRECT($M$3),VLOOKUP($N39,INDIRECT($N$2),R$5,0)),IF(LEFT($E39,1)="N",3,0))</f>
        <v>38.695999999999998</v>
      </c>
      <c r="S39" s="411" cm="1">
        <f t="array" aca="1" ref="S39" ca="1">ROUND(IF($M39="Y",VLOOKUP($N39,INDIRECT($N$2),S$5,0)*INDIRECT($M$3),VLOOKUP($N39,INDIRECT($N$2),S$5,0)),IF(LEFT($E39,1)="N",3,0))</f>
        <v>40.631999999999998</v>
      </c>
      <c r="T39" s="411" cm="1">
        <f t="array" aca="1" ref="T39" ca="1">ROUND(IF($M39="Y",VLOOKUP($N39,INDIRECT($N$2),T$5,0)*INDIRECT($M$3),VLOOKUP($N39,INDIRECT($N$2),T$5,0)),IF(LEFT($E39,1)="N",3,0))</f>
        <v>42.664999999999999</v>
      </c>
      <c r="U39" s="411" cm="1">
        <f t="array" aca="1" ref="U39" ca="1">ROUND(IF($M39="Y",VLOOKUP($N39,INDIRECT($N$2),U$5,0)*INDIRECT($M$3),VLOOKUP($N39,INDIRECT($N$2),U$5,0)),IF(LEFT($E39,1)="N",3,0))</f>
        <v>44.796999999999997</v>
      </c>
      <c r="W39" s="412" t="str">
        <f t="shared" si="11"/>
        <v>Y</v>
      </c>
      <c r="X39" s="355" t="str">
        <f t="shared" si="11"/>
        <v>02627C</v>
      </c>
      <c r="Y39" s="413" t="str">
        <f t="shared" si="11"/>
        <v>208</v>
      </c>
      <c r="Z39" s="355" t="str">
        <f t="shared" si="11"/>
        <v xml:space="preserve">Contract Compliance Officer </v>
      </c>
      <c r="AA39" s="414">
        <f t="shared" ca="1" si="28"/>
        <v>36.853000000000002</v>
      </c>
      <c r="AB39" s="414">
        <f t="shared" ca="1" si="29"/>
        <v>38.695999999999998</v>
      </c>
      <c r="AC39" s="414">
        <f t="shared" ca="1" si="30"/>
        <v>40.631999999999998</v>
      </c>
      <c r="AD39" s="414">
        <f t="shared" ca="1" si="31"/>
        <v>42.664999999999999</v>
      </c>
      <c r="AE39" s="414">
        <f t="shared" ca="1" si="32"/>
        <v>44.796999999999997</v>
      </c>
    </row>
    <row r="40" spans="1:31">
      <c r="A40" s="406" t="s">
        <v>486</v>
      </c>
      <c r="B40" s="464" t="s">
        <v>484</v>
      </c>
      <c r="C40" s="406">
        <v>8</v>
      </c>
      <c r="D40" s="407" t="s">
        <v>94</v>
      </c>
      <c r="E40" s="406" t="s">
        <v>43</v>
      </c>
      <c r="F40" s="406">
        <v>375</v>
      </c>
      <c r="G40" s="409">
        <f t="shared" ca="1" si="33"/>
        <v>35.139000000000003</v>
      </c>
      <c r="H40" s="409">
        <f t="shared" ca="1" si="34"/>
        <v>36.896000000000001</v>
      </c>
      <c r="I40" s="409">
        <f t="shared" ca="1" si="35"/>
        <v>38.741</v>
      </c>
      <c r="J40" s="409">
        <f t="shared" ca="1" si="36"/>
        <v>40.677999999999997</v>
      </c>
      <c r="K40" s="409">
        <f t="shared" ca="1" si="37"/>
        <v>42.713999999999999</v>
      </c>
      <c r="L40" s="502"/>
      <c r="M40" s="335" t="s">
        <v>588</v>
      </c>
      <c r="N40" s="331" t="str">
        <f t="shared" si="38"/>
        <v>04950C</v>
      </c>
      <c r="O40" s="410" t="str">
        <f t="shared" si="17"/>
        <v>099</v>
      </c>
      <c r="P40" s="332" t="str">
        <f t="shared" si="39"/>
        <v>Coordinator Water Pumping Stations</v>
      </c>
      <c r="Q40" s="411" cm="1">
        <f t="array" aca="1" ref="Q40" ca="1">ROUND(IF($M40="Y",VLOOKUP($N40,INDIRECT($N$2),Q$5,0)*INDIRECT($M$3),VLOOKUP($N40,INDIRECT($N$2),Q$5,0)),IF(LEFT($E40,1)="N",3,0))</f>
        <v>35.139000000000003</v>
      </c>
      <c r="R40" s="411" cm="1">
        <f t="array" aca="1" ref="R40" ca="1">ROUND(IF($M40="Y",VLOOKUP($N40,INDIRECT($N$2),R$5,0)*INDIRECT($M$3),VLOOKUP($N40,INDIRECT($N$2),R$5,0)),IF(LEFT($E40,1)="N",3,0))</f>
        <v>36.896000000000001</v>
      </c>
      <c r="S40" s="411" cm="1">
        <f t="array" aca="1" ref="S40" ca="1">ROUND(IF($M40="Y",VLOOKUP($N40,INDIRECT($N$2),S$5,0)*INDIRECT($M$3),VLOOKUP($N40,INDIRECT($N$2),S$5,0)),IF(LEFT($E40,1)="N",3,0))</f>
        <v>38.741</v>
      </c>
      <c r="T40" s="411" cm="1">
        <f t="array" aca="1" ref="T40" ca="1">ROUND(IF($M40="Y",VLOOKUP($N40,INDIRECT($N$2),T$5,0)*INDIRECT($M$3),VLOOKUP($N40,INDIRECT($N$2),T$5,0)),IF(LEFT($E40,1)="N",3,0))</f>
        <v>40.677999999999997</v>
      </c>
      <c r="U40" s="411" cm="1">
        <f t="array" aca="1" ref="U40" ca="1">ROUND(IF($M40="Y",VLOOKUP($N40,INDIRECT($N$2),U$5,0)*INDIRECT($M$3),VLOOKUP($N40,INDIRECT($N$2),U$5,0)),IF(LEFT($E40,1)="N",3,0))</f>
        <v>42.713999999999999</v>
      </c>
      <c r="W40" s="412" t="str">
        <f t="shared" si="11"/>
        <v>Y</v>
      </c>
      <c r="X40" s="355" t="str">
        <f t="shared" si="11"/>
        <v>04950C</v>
      </c>
      <c r="Y40" s="413" t="str">
        <f t="shared" si="11"/>
        <v>099</v>
      </c>
      <c r="Z40" s="355" t="str">
        <f t="shared" si="11"/>
        <v>Coordinator Water Pumping Stations</v>
      </c>
      <c r="AA40" s="414">
        <f t="shared" ca="1" si="28"/>
        <v>35.139000000000003</v>
      </c>
      <c r="AB40" s="414">
        <f t="shared" ca="1" si="29"/>
        <v>36.896000000000001</v>
      </c>
      <c r="AC40" s="414">
        <f t="shared" ca="1" si="30"/>
        <v>38.741</v>
      </c>
      <c r="AD40" s="414">
        <f t="shared" ca="1" si="31"/>
        <v>40.677999999999997</v>
      </c>
      <c r="AE40" s="414">
        <f t="shared" ca="1" si="32"/>
        <v>42.713999999999999</v>
      </c>
    </row>
    <row r="41" spans="1:31">
      <c r="A41" s="406" t="s">
        <v>104</v>
      </c>
      <c r="B41" s="464" t="s">
        <v>106</v>
      </c>
      <c r="C41" s="406">
        <v>6</v>
      </c>
      <c r="D41" s="407" t="s">
        <v>105</v>
      </c>
      <c r="E41" s="406" t="s">
        <v>43</v>
      </c>
      <c r="F41" s="406">
        <v>280</v>
      </c>
      <c r="G41" s="409">
        <f t="shared" ca="1" si="33"/>
        <v>27.760999999999999</v>
      </c>
      <c r="H41" s="409">
        <f t="shared" ca="1" si="34"/>
        <v>29.151</v>
      </c>
      <c r="I41" s="409">
        <f t="shared" ca="1" si="35"/>
        <v>30.606000000000002</v>
      </c>
      <c r="J41" s="409">
        <f t="shared" ca="1" si="36"/>
        <v>32.139000000000003</v>
      </c>
      <c r="K41" s="409">
        <f t="shared" ca="1" si="37"/>
        <v>33.744999999999997</v>
      </c>
      <c r="L41" s="502"/>
      <c r="M41" s="335" t="s">
        <v>588</v>
      </c>
      <c r="N41" s="331" t="str">
        <f t="shared" si="38"/>
        <v>02740C</v>
      </c>
      <c r="O41" s="410" t="str">
        <f t="shared" si="17"/>
        <v>076</v>
      </c>
      <c r="P41" s="332" t="str">
        <f t="shared" si="39"/>
        <v>Council Information Spec</v>
      </c>
      <c r="Q41" s="411" cm="1">
        <f t="array" aca="1" ref="Q41" ca="1">ROUND(IF($M41="Y",VLOOKUP($N41,INDIRECT($N$2),Q$5,0)*INDIRECT($M$3),VLOOKUP($N41,INDIRECT($N$2),Q$5,0)),IF(LEFT($E41,1)="N",3,0))</f>
        <v>27.760999999999999</v>
      </c>
      <c r="R41" s="411" cm="1">
        <f t="array" aca="1" ref="R41" ca="1">ROUND(IF($M41="Y",VLOOKUP($N41,INDIRECT($N$2),R$5,0)*INDIRECT($M$3),VLOOKUP($N41,INDIRECT($N$2),R$5,0)),IF(LEFT($E41,1)="N",3,0))</f>
        <v>29.151</v>
      </c>
      <c r="S41" s="411" cm="1">
        <f t="array" aca="1" ref="S41" ca="1">ROUND(IF($M41="Y",VLOOKUP($N41,INDIRECT($N$2),S$5,0)*INDIRECT($M$3),VLOOKUP($N41,INDIRECT($N$2),S$5,0)),IF(LEFT($E41,1)="N",3,0))</f>
        <v>30.606000000000002</v>
      </c>
      <c r="T41" s="411" cm="1">
        <f t="array" aca="1" ref="T41" ca="1">ROUND(IF($M41="Y",VLOOKUP($N41,INDIRECT($N$2),T$5,0)*INDIRECT($M$3),VLOOKUP($N41,INDIRECT($N$2),T$5,0)),IF(LEFT($E41,1)="N",3,0))</f>
        <v>32.139000000000003</v>
      </c>
      <c r="U41" s="411" cm="1">
        <f t="array" aca="1" ref="U41" ca="1">ROUND(IF($M41="Y",VLOOKUP($N41,INDIRECT($N$2),U$5,0)*INDIRECT($M$3),VLOOKUP($N41,INDIRECT($N$2),U$5,0)),IF(LEFT($E41,1)="N",3,0))</f>
        <v>33.744999999999997</v>
      </c>
      <c r="W41" s="412" t="str">
        <f t="shared" si="11"/>
        <v>Y</v>
      </c>
      <c r="X41" s="355" t="str">
        <f t="shared" si="11"/>
        <v>02740C</v>
      </c>
      <c r="Y41" s="413" t="str">
        <f t="shared" si="11"/>
        <v>076</v>
      </c>
      <c r="Z41" s="355" t="str">
        <f t="shared" si="11"/>
        <v>Council Information Spec</v>
      </c>
      <c r="AA41" s="414">
        <f t="shared" ca="1" si="28"/>
        <v>27.760999999999999</v>
      </c>
      <c r="AB41" s="414">
        <f t="shared" ca="1" si="29"/>
        <v>29.151</v>
      </c>
      <c r="AC41" s="414">
        <f t="shared" ca="1" si="30"/>
        <v>30.606000000000002</v>
      </c>
      <c r="AD41" s="414">
        <f t="shared" ca="1" si="31"/>
        <v>32.139000000000003</v>
      </c>
      <c r="AE41" s="414">
        <f t="shared" ca="1" si="32"/>
        <v>33.744999999999997</v>
      </c>
    </row>
    <row r="42" spans="1:31">
      <c r="A42" s="420" t="s">
        <v>29</v>
      </c>
      <c r="B42" s="467" t="s">
        <v>30</v>
      </c>
      <c r="C42" s="420">
        <v>9</v>
      </c>
      <c r="D42" s="407" t="s">
        <v>20</v>
      </c>
      <c r="E42" s="420" t="s">
        <v>21</v>
      </c>
      <c r="F42" s="420">
        <v>413</v>
      </c>
      <c r="G42" s="409">
        <f t="shared" ca="1" si="33"/>
        <v>79931</v>
      </c>
      <c r="H42" s="409">
        <f t="shared" ca="1" si="34"/>
        <v>83929</v>
      </c>
      <c r="I42" s="409">
        <f t="shared" ca="1" si="35"/>
        <v>88125</v>
      </c>
      <c r="J42" s="409">
        <f t="shared" ca="1" si="36"/>
        <v>92531</v>
      </c>
      <c r="K42" s="409">
        <f t="shared" ca="1" si="37"/>
        <v>97159</v>
      </c>
      <c r="L42" s="502"/>
      <c r="M42" s="335" t="s">
        <v>588</v>
      </c>
      <c r="N42" s="331" t="str">
        <f t="shared" si="38"/>
        <v>52730C</v>
      </c>
      <c r="O42" s="410" t="str">
        <f t="shared" si="17"/>
        <v>120</v>
      </c>
      <c r="P42" s="332" t="str">
        <f t="shared" si="39"/>
        <v xml:space="preserve">CPED Project Coordinator </v>
      </c>
      <c r="Q42" s="411" cm="1">
        <f t="array" aca="1" ref="Q42" ca="1">ROUND(IF($M42="Y",VLOOKUP($N42,INDIRECT($N$2),Q$5,0)*INDIRECT($M$3),VLOOKUP($N42,INDIRECT($N$2),Q$5,0)),IF(LEFT($E42,1)="N",3,0))</f>
        <v>79931</v>
      </c>
      <c r="R42" s="411" cm="1">
        <f t="array" aca="1" ref="R42" ca="1">ROUND(IF($M42="Y",VLOOKUP($N42,INDIRECT($N$2),R$5,0)*INDIRECT($M$3),VLOOKUP($N42,INDIRECT($N$2),R$5,0)),IF(LEFT($E42,1)="N",3,0))</f>
        <v>83929</v>
      </c>
      <c r="S42" s="411" cm="1">
        <f t="array" aca="1" ref="S42" ca="1">ROUND(IF($M42="Y",VLOOKUP($N42,INDIRECT($N$2),S$5,0)*INDIRECT($M$3),VLOOKUP($N42,INDIRECT($N$2),S$5,0)),IF(LEFT($E42,1)="N",3,0))</f>
        <v>88125</v>
      </c>
      <c r="T42" s="411" cm="1">
        <f t="array" aca="1" ref="T42" ca="1">ROUND(IF($M42="Y",VLOOKUP($N42,INDIRECT($N$2),T$5,0)*INDIRECT($M$3),VLOOKUP($N42,INDIRECT($N$2),T$5,0)),IF(LEFT($E42,1)="N",3,0))</f>
        <v>92531</v>
      </c>
      <c r="U42" s="411" cm="1">
        <f t="array" aca="1" ref="U42" ca="1">ROUND(IF($M42="Y",VLOOKUP($N42,INDIRECT($N$2),U$5,0)*INDIRECT($M$3),VLOOKUP($N42,INDIRECT($N$2),U$5,0)),IF(LEFT($E42,1)="N",3,0))</f>
        <v>97159</v>
      </c>
      <c r="W42" s="412" t="str">
        <f t="shared" si="11"/>
        <v>Y</v>
      </c>
      <c r="X42" s="355" t="str">
        <f t="shared" si="11"/>
        <v>52730C</v>
      </c>
      <c r="Y42" s="413" t="str">
        <f t="shared" si="11"/>
        <v>120</v>
      </c>
      <c r="Z42" s="355" t="str">
        <f t="shared" si="11"/>
        <v xml:space="preserve">CPED Project Coordinator </v>
      </c>
      <c r="AA42" s="414">
        <f t="shared" ca="1" si="28"/>
        <v>38.428999999999995</v>
      </c>
      <c r="AB42" s="414">
        <f t="shared" ca="1" si="29"/>
        <v>40.350999999999999</v>
      </c>
      <c r="AC42" s="414">
        <f t="shared" ca="1" si="30"/>
        <v>42.367999999999995</v>
      </c>
      <c r="AD42" s="414">
        <f t="shared" ca="1" si="31"/>
        <v>44.486999999999995</v>
      </c>
      <c r="AE42" s="414">
        <f t="shared" ca="1" si="32"/>
        <v>46.711999999999996</v>
      </c>
    </row>
    <row r="43" spans="1:31">
      <c r="A43" s="406" t="s">
        <v>107</v>
      </c>
      <c r="B43" s="464" t="s">
        <v>109</v>
      </c>
      <c r="C43" s="406">
        <v>7</v>
      </c>
      <c r="D43" s="407" t="s">
        <v>108</v>
      </c>
      <c r="E43" s="406" t="s">
        <v>43</v>
      </c>
      <c r="F43" s="406">
        <v>343</v>
      </c>
      <c r="G43" s="409">
        <f t="shared" ca="1" si="33"/>
        <v>32.307000000000002</v>
      </c>
      <c r="H43" s="409">
        <f t="shared" ca="1" si="34"/>
        <v>33.923999999999999</v>
      </c>
      <c r="I43" s="409">
        <f t="shared" ca="1" si="35"/>
        <v>35.619</v>
      </c>
      <c r="J43" s="409">
        <f t="shared" ca="1" si="36"/>
        <v>37.4</v>
      </c>
      <c r="K43" s="409">
        <f t="shared" ca="1" si="37"/>
        <v>39.271999999999998</v>
      </c>
      <c r="L43" s="502"/>
      <c r="M43" s="335" t="s">
        <v>588</v>
      </c>
      <c r="N43" s="331" t="str">
        <f t="shared" si="38"/>
        <v>02775C</v>
      </c>
      <c r="O43" s="410" t="str">
        <f t="shared" si="17"/>
        <v>105</v>
      </c>
      <c r="P43" s="332" t="str">
        <f t="shared" si="39"/>
        <v xml:space="preserve">Crime Prevention Specialist </v>
      </c>
      <c r="Q43" s="411" cm="1">
        <f t="array" aca="1" ref="Q43" ca="1">ROUND(IF($M43="Y",VLOOKUP($N43,INDIRECT($N$2),Q$5,0)*INDIRECT($M$3),VLOOKUP($N43,INDIRECT($N$2),Q$5,0)),IF(LEFT($E43,1)="N",3,0))</f>
        <v>32.307000000000002</v>
      </c>
      <c r="R43" s="411" cm="1">
        <f t="array" aca="1" ref="R43" ca="1">ROUND(IF($M43="Y",VLOOKUP($N43,INDIRECT($N$2),R$5,0)*INDIRECT($M$3),VLOOKUP($N43,INDIRECT($N$2),R$5,0)),IF(LEFT($E43,1)="N",3,0))</f>
        <v>33.923999999999999</v>
      </c>
      <c r="S43" s="411" cm="1">
        <f t="array" aca="1" ref="S43" ca="1">ROUND(IF($M43="Y",VLOOKUP($N43,INDIRECT($N$2),S$5,0)*INDIRECT($M$3),VLOOKUP($N43,INDIRECT($N$2),S$5,0)),IF(LEFT($E43,1)="N",3,0))</f>
        <v>35.619</v>
      </c>
      <c r="T43" s="411" cm="1">
        <f t="array" aca="1" ref="T43" ca="1">ROUND(IF($M43="Y",VLOOKUP($N43,INDIRECT($N$2),T$5,0)*INDIRECT($M$3),VLOOKUP($N43,INDIRECT($N$2),T$5,0)),IF(LEFT($E43,1)="N",3,0))</f>
        <v>37.4</v>
      </c>
      <c r="U43" s="411" cm="1">
        <f t="array" aca="1" ref="U43" ca="1">ROUND(IF($M43="Y",VLOOKUP($N43,INDIRECT($N$2),U$5,0)*INDIRECT($M$3),VLOOKUP($N43,INDIRECT($N$2),U$5,0)),IF(LEFT($E43,1)="N",3,0))</f>
        <v>39.271999999999998</v>
      </c>
      <c r="W43" s="412" t="str">
        <f t="shared" si="11"/>
        <v>Y</v>
      </c>
      <c r="X43" s="355" t="str">
        <f t="shared" si="11"/>
        <v>02775C</v>
      </c>
      <c r="Y43" s="413" t="str">
        <f t="shared" si="11"/>
        <v>105</v>
      </c>
      <c r="Z43" s="355" t="str">
        <f t="shared" si="11"/>
        <v xml:space="preserve">Crime Prevention Specialist </v>
      </c>
      <c r="AA43" s="414">
        <f t="shared" ca="1" si="28"/>
        <v>32.307000000000002</v>
      </c>
      <c r="AB43" s="414">
        <f t="shared" ca="1" si="29"/>
        <v>33.923999999999999</v>
      </c>
      <c r="AC43" s="414">
        <f t="shared" ca="1" si="30"/>
        <v>35.619</v>
      </c>
      <c r="AD43" s="414">
        <f t="shared" ca="1" si="31"/>
        <v>37.4</v>
      </c>
      <c r="AE43" s="414">
        <f t="shared" ca="1" si="32"/>
        <v>39.271999999999998</v>
      </c>
    </row>
    <row r="44" spans="1:31">
      <c r="A44" s="406" t="s">
        <v>115</v>
      </c>
      <c r="B44" s="464" t="s">
        <v>667</v>
      </c>
      <c r="C44" s="406">
        <v>5</v>
      </c>
      <c r="D44" s="407" t="s">
        <v>76</v>
      </c>
      <c r="E44" s="406" t="s">
        <v>43</v>
      </c>
      <c r="F44" s="406">
        <v>268</v>
      </c>
      <c r="G44" s="409">
        <f t="shared" ca="1" si="33"/>
        <v>26.626999999999999</v>
      </c>
      <c r="H44" s="409">
        <f t="shared" ca="1" si="34"/>
        <v>27.960999999999999</v>
      </c>
      <c r="I44" s="409">
        <f t="shared" ca="1" si="35"/>
        <v>29.356999999999999</v>
      </c>
      <c r="J44" s="409">
        <f t="shared" ca="1" si="36"/>
        <v>30.824999999999999</v>
      </c>
      <c r="K44" s="409">
        <f t="shared" ca="1" si="37"/>
        <v>32.366999999999997</v>
      </c>
      <c r="L44" s="502"/>
      <c r="M44" s="335" t="s">
        <v>588</v>
      </c>
      <c r="N44" s="331" t="str">
        <f t="shared" si="38"/>
        <v>02850C</v>
      </c>
      <c r="O44" s="410" t="str">
        <f t="shared" si="17"/>
        <v>060</v>
      </c>
      <c r="P44" s="332" t="str">
        <f t="shared" si="39"/>
        <v xml:space="preserve">Customer Service Representative I </v>
      </c>
      <c r="Q44" s="411" cm="1">
        <f t="array" aca="1" ref="Q44" ca="1">ROUND(IF($M44="Y",VLOOKUP($N44,INDIRECT($N$2),Q$5,0)*INDIRECT($M$3),VLOOKUP($N44,INDIRECT($N$2),Q$5,0)),IF(LEFT($E44,1)="N",3,0))</f>
        <v>26.626999999999999</v>
      </c>
      <c r="R44" s="411" cm="1">
        <f t="array" aca="1" ref="R44" ca="1">ROUND(IF($M44="Y",VLOOKUP($N44,INDIRECT($N$2),R$5,0)*INDIRECT($M$3),VLOOKUP($N44,INDIRECT($N$2),R$5,0)),IF(LEFT($E44,1)="N",3,0))</f>
        <v>27.960999999999999</v>
      </c>
      <c r="S44" s="411" cm="1">
        <f t="array" aca="1" ref="S44" ca="1">ROUND(IF($M44="Y",VLOOKUP($N44,INDIRECT($N$2),S$5,0)*INDIRECT($M$3),VLOOKUP($N44,INDIRECT($N$2),S$5,0)),IF(LEFT($E44,1)="N",3,0))</f>
        <v>29.356999999999999</v>
      </c>
      <c r="T44" s="411" cm="1">
        <f t="array" aca="1" ref="T44" ca="1">ROUND(IF($M44="Y",VLOOKUP($N44,INDIRECT($N$2),T$5,0)*INDIRECT($M$3),VLOOKUP($N44,INDIRECT($N$2),T$5,0)),IF(LEFT($E44,1)="N",3,0))</f>
        <v>30.824999999999999</v>
      </c>
      <c r="U44" s="411" cm="1">
        <f t="array" aca="1" ref="U44" ca="1">ROUND(IF($M44="Y",VLOOKUP($N44,INDIRECT($N$2),U$5,0)*INDIRECT($M$3),VLOOKUP($N44,INDIRECT($N$2),U$5,0)),IF(LEFT($E44,1)="N",3,0))</f>
        <v>32.366999999999997</v>
      </c>
      <c r="W44" s="412" t="str">
        <f t="shared" si="11"/>
        <v>Y</v>
      </c>
      <c r="X44" s="355" t="str">
        <f t="shared" si="11"/>
        <v>02850C</v>
      </c>
      <c r="Y44" s="413" t="str">
        <f t="shared" si="11"/>
        <v>060</v>
      </c>
      <c r="Z44" s="355" t="str">
        <f t="shared" si="11"/>
        <v xml:space="preserve">Customer Service Representative I </v>
      </c>
      <c r="AA44" s="414">
        <f t="shared" ca="1" si="28"/>
        <v>26.626999999999999</v>
      </c>
      <c r="AB44" s="414">
        <f t="shared" ca="1" si="29"/>
        <v>27.960999999999999</v>
      </c>
      <c r="AC44" s="414">
        <f t="shared" ca="1" si="30"/>
        <v>29.356999999999999</v>
      </c>
      <c r="AD44" s="414">
        <f t="shared" ca="1" si="31"/>
        <v>30.824999999999999</v>
      </c>
      <c r="AE44" s="414">
        <f t="shared" ca="1" si="32"/>
        <v>32.366999999999997</v>
      </c>
    </row>
    <row r="45" spans="1:31">
      <c r="A45" s="406" t="s">
        <v>117</v>
      </c>
      <c r="B45" s="464" t="s">
        <v>668</v>
      </c>
      <c r="C45" s="406">
        <v>6</v>
      </c>
      <c r="D45" s="407" t="s">
        <v>118</v>
      </c>
      <c r="E45" s="406" t="s">
        <v>43</v>
      </c>
      <c r="F45" s="406">
        <v>295</v>
      </c>
      <c r="G45" s="409">
        <f t="shared" ca="1" si="33"/>
        <v>28.89</v>
      </c>
      <c r="H45" s="409">
        <f t="shared" ca="1" si="34"/>
        <v>30.332999999999998</v>
      </c>
      <c r="I45" s="409">
        <f t="shared" ca="1" si="35"/>
        <v>31.85</v>
      </c>
      <c r="J45" s="409">
        <f t="shared" ca="1" si="36"/>
        <v>33.444000000000003</v>
      </c>
      <c r="K45" s="409">
        <f t="shared" ca="1" si="37"/>
        <v>35.113999999999997</v>
      </c>
      <c r="L45" s="502"/>
      <c r="M45" s="335" t="s">
        <v>588</v>
      </c>
      <c r="N45" s="331" t="str">
        <f t="shared" si="38"/>
        <v>02860C</v>
      </c>
      <c r="O45" s="410" t="str">
        <f t="shared" si="17"/>
        <v>067</v>
      </c>
      <c r="P45" s="332" t="str">
        <f t="shared" si="39"/>
        <v xml:space="preserve">Customer Service Representative II </v>
      </c>
      <c r="Q45" s="411" cm="1">
        <f t="array" aca="1" ref="Q45" ca="1">ROUND(IF($M45="Y",VLOOKUP($N45,INDIRECT($N$2),Q$5,0)*INDIRECT($M$3),VLOOKUP($N45,INDIRECT($N$2),Q$5,0)),IF(LEFT($E45,1)="N",3,0))</f>
        <v>28.89</v>
      </c>
      <c r="R45" s="411" cm="1">
        <f t="array" aca="1" ref="R45" ca="1">ROUND(IF($M45="Y",VLOOKUP($N45,INDIRECT($N$2),R$5,0)*INDIRECT($M$3),VLOOKUP($N45,INDIRECT($N$2),R$5,0)),IF(LEFT($E45,1)="N",3,0))</f>
        <v>30.332999999999998</v>
      </c>
      <c r="S45" s="411" cm="1">
        <f t="array" aca="1" ref="S45" ca="1">ROUND(IF($M45="Y",VLOOKUP($N45,INDIRECT($N$2),S$5,0)*INDIRECT($M$3),VLOOKUP($N45,INDIRECT($N$2),S$5,0)),IF(LEFT($E45,1)="N",3,0))</f>
        <v>31.85</v>
      </c>
      <c r="T45" s="411" cm="1">
        <f t="array" aca="1" ref="T45" ca="1">ROUND(IF($M45="Y",VLOOKUP($N45,INDIRECT($N$2),T$5,0)*INDIRECT($M$3),VLOOKUP($N45,INDIRECT($N$2),T$5,0)),IF(LEFT($E45,1)="N",3,0))</f>
        <v>33.444000000000003</v>
      </c>
      <c r="U45" s="411" cm="1">
        <f t="array" aca="1" ref="U45" ca="1">ROUND(IF($M45="Y",VLOOKUP($N45,INDIRECT($N$2),U$5,0)*INDIRECT($M$3),VLOOKUP($N45,INDIRECT($N$2),U$5,0)),IF(LEFT($E45,1)="N",3,0))</f>
        <v>35.113999999999997</v>
      </c>
      <c r="W45" s="412" t="str">
        <f t="shared" si="11"/>
        <v>Y</v>
      </c>
      <c r="X45" s="355" t="str">
        <f t="shared" si="11"/>
        <v>02860C</v>
      </c>
      <c r="Y45" s="413" t="str">
        <f t="shared" si="11"/>
        <v>067</v>
      </c>
      <c r="Z45" s="355" t="str">
        <f t="shared" si="11"/>
        <v xml:space="preserve">Customer Service Representative II </v>
      </c>
      <c r="AA45" s="414">
        <f t="shared" ca="1" si="28"/>
        <v>28.89</v>
      </c>
      <c r="AB45" s="414">
        <f t="shared" ca="1" si="29"/>
        <v>30.332999999999998</v>
      </c>
      <c r="AC45" s="414">
        <f t="shared" ca="1" si="30"/>
        <v>31.85</v>
      </c>
      <c r="AD45" s="414">
        <f t="shared" ca="1" si="31"/>
        <v>33.444000000000003</v>
      </c>
      <c r="AE45" s="414">
        <f t="shared" ca="1" si="32"/>
        <v>35.113999999999997</v>
      </c>
    </row>
    <row r="46" spans="1:31">
      <c r="A46" s="423" t="s">
        <v>670</v>
      </c>
      <c r="B46" s="464" t="s">
        <v>669</v>
      </c>
      <c r="C46" s="406">
        <v>7</v>
      </c>
      <c r="D46" s="407" t="s">
        <v>121</v>
      </c>
      <c r="E46" s="406" t="s">
        <v>43</v>
      </c>
      <c r="F46" s="406">
        <v>323</v>
      </c>
      <c r="G46" s="409">
        <f t="shared" ca="1" si="33"/>
        <v>31.192</v>
      </c>
      <c r="H46" s="409">
        <f t="shared" ca="1" si="34"/>
        <v>32.750999999999998</v>
      </c>
      <c r="I46" s="409">
        <f t="shared" ca="1" si="35"/>
        <v>34.389000000000003</v>
      </c>
      <c r="J46" s="409">
        <f t="shared" ca="1" si="36"/>
        <v>36.11</v>
      </c>
      <c r="K46" s="409">
        <f t="shared" ca="1" si="37"/>
        <v>37.914999999999999</v>
      </c>
      <c r="L46" s="502"/>
      <c r="M46" s="335" t="s">
        <v>588</v>
      </c>
      <c r="N46" s="331" t="str">
        <f t="shared" si="38"/>
        <v>53038C</v>
      </c>
      <c r="O46" s="410" t="str">
        <f t="shared" si="17"/>
        <v>084</v>
      </c>
      <c r="P46" s="332" t="str">
        <f t="shared" si="39"/>
        <v>Customer Service Representative, Lead</v>
      </c>
      <c r="Q46" s="411" cm="1">
        <f t="array" aca="1" ref="Q46" ca="1">ROUND(IF($M46="Y",VLOOKUP($N46,INDIRECT($N$2),Q$5,0)*INDIRECT($M$3),VLOOKUP($N46,INDIRECT($N$2),Q$5,0)),IF(LEFT($E46,1)="N",3,0))</f>
        <v>31.192</v>
      </c>
      <c r="R46" s="411" cm="1">
        <f t="array" aca="1" ref="R46" ca="1">ROUND(IF($M46="Y",VLOOKUP($N46,INDIRECT($N$2),R$5,0)*INDIRECT($M$3),VLOOKUP($N46,INDIRECT($N$2),R$5,0)),IF(LEFT($E46,1)="N",3,0))</f>
        <v>32.750999999999998</v>
      </c>
      <c r="S46" s="411" cm="1">
        <f t="array" aca="1" ref="S46" ca="1">ROUND(IF($M46="Y",VLOOKUP($N46,INDIRECT($N$2),S$5,0)*INDIRECT($M$3),VLOOKUP($N46,INDIRECT($N$2),S$5,0)),IF(LEFT($E46,1)="N",3,0))</f>
        <v>34.389000000000003</v>
      </c>
      <c r="T46" s="411" cm="1">
        <f t="array" aca="1" ref="T46" ca="1">ROUND(IF($M46="Y",VLOOKUP($N46,INDIRECT($N$2),T$5,0)*INDIRECT($M$3),VLOOKUP($N46,INDIRECT($N$2),T$5,0)),IF(LEFT($E46,1)="N",3,0))</f>
        <v>36.11</v>
      </c>
      <c r="U46" s="411" cm="1">
        <f t="array" aca="1" ref="U46" ca="1">ROUND(IF($M46="Y",VLOOKUP($N46,INDIRECT($N$2),U$5,0)*INDIRECT($M$3),VLOOKUP($N46,INDIRECT($N$2),U$5,0)),IF(LEFT($E46,1)="N",3,0))</f>
        <v>37.914999999999999</v>
      </c>
      <c r="W46" s="412" t="str">
        <f t="shared" ref="W46" si="40">M46</f>
        <v>Y</v>
      </c>
      <c r="X46" s="355" t="str">
        <f t="shared" ref="X46" si="41">N46</f>
        <v>53038C</v>
      </c>
      <c r="Y46" s="413" t="str">
        <f t="shared" ref="Y46" si="42">O46</f>
        <v>084</v>
      </c>
      <c r="Z46" s="355" t="str">
        <f t="shared" ref="Z46" si="43">P46</f>
        <v>Customer Service Representative, Lead</v>
      </c>
      <c r="AA46" s="414">
        <f t="shared" ca="1" si="28"/>
        <v>31.192</v>
      </c>
      <c r="AB46" s="414">
        <f t="shared" ca="1" si="29"/>
        <v>32.750999999999998</v>
      </c>
      <c r="AC46" s="414">
        <f t="shared" ca="1" si="30"/>
        <v>34.389000000000003</v>
      </c>
      <c r="AD46" s="414">
        <f t="shared" ca="1" si="31"/>
        <v>36.11</v>
      </c>
      <c r="AE46" s="414">
        <f t="shared" ca="1" si="32"/>
        <v>37.914999999999999</v>
      </c>
    </row>
    <row r="47" spans="1:31">
      <c r="A47" s="406" t="s">
        <v>120</v>
      </c>
      <c r="B47" s="464" t="s">
        <v>122</v>
      </c>
      <c r="C47" s="406">
        <v>7</v>
      </c>
      <c r="D47" s="407" t="s">
        <v>121</v>
      </c>
      <c r="E47" s="406" t="s">
        <v>43</v>
      </c>
      <c r="F47" s="406">
        <v>320</v>
      </c>
      <c r="G47" s="409">
        <f t="shared" ca="1" si="33"/>
        <v>31.192</v>
      </c>
      <c r="H47" s="409">
        <f t="shared" ca="1" si="34"/>
        <v>32.750999999999998</v>
      </c>
      <c r="I47" s="409">
        <f t="shared" ca="1" si="35"/>
        <v>34.389000000000003</v>
      </c>
      <c r="J47" s="409">
        <f t="shared" ca="1" si="36"/>
        <v>36.11</v>
      </c>
      <c r="K47" s="409">
        <f t="shared" ca="1" si="37"/>
        <v>37.914999999999999</v>
      </c>
      <c r="L47" s="502"/>
      <c r="M47" s="335" t="s">
        <v>588</v>
      </c>
      <c r="N47" s="331" t="str">
        <f t="shared" si="38"/>
        <v>03037C</v>
      </c>
      <c r="O47" s="410" t="str">
        <f t="shared" si="17"/>
        <v>084</v>
      </c>
      <c r="P47" s="332" t="str">
        <f t="shared" si="39"/>
        <v>Development Coordinator I</v>
      </c>
      <c r="Q47" s="411" cm="1">
        <f t="array" aca="1" ref="Q47" ca="1">ROUND(IF($M47="Y",VLOOKUP($N47,INDIRECT($N$2),Q$5,0)*INDIRECT($M$3),VLOOKUP($N47,INDIRECT($N$2),Q$5,0)),IF(LEFT($E47,1)="N",3,0))</f>
        <v>31.192</v>
      </c>
      <c r="R47" s="411" cm="1">
        <f t="array" aca="1" ref="R47" ca="1">ROUND(IF($M47="Y",VLOOKUP($N47,INDIRECT($N$2),R$5,0)*INDIRECT($M$3),VLOOKUP($N47,INDIRECT($N$2),R$5,0)),IF(LEFT($E47,1)="N",3,0))</f>
        <v>32.750999999999998</v>
      </c>
      <c r="S47" s="411" cm="1">
        <f t="array" aca="1" ref="S47" ca="1">ROUND(IF($M47="Y",VLOOKUP($N47,INDIRECT($N$2),S$5,0)*INDIRECT($M$3),VLOOKUP($N47,INDIRECT($N$2),S$5,0)),IF(LEFT($E47,1)="N",3,0))</f>
        <v>34.389000000000003</v>
      </c>
      <c r="T47" s="411" cm="1">
        <f t="array" aca="1" ref="T47" ca="1">ROUND(IF($M47="Y",VLOOKUP($N47,INDIRECT($N$2),T$5,0)*INDIRECT($M$3),VLOOKUP($N47,INDIRECT($N$2),T$5,0)),IF(LEFT($E47,1)="N",3,0))</f>
        <v>36.11</v>
      </c>
      <c r="U47" s="411" cm="1">
        <f t="array" aca="1" ref="U47" ca="1">ROUND(IF($M47="Y",VLOOKUP($N47,INDIRECT($N$2),U$5,0)*INDIRECT($M$3),VLOOKUP($N47,INDIRECT($N$2),U$5,0)),IF(LEFT($E47,1)="N",3,0))</f>
        <v>37.914999999999999</v>
      </c>
      <c r="W47" s="412" t="str">
        <f t="shared" ref="W47:Z77" si="44">M47</f>
        <v>Y</v>
      </c>
      <c r="X47" s="355" t="str">
        <f t="shared" si="44"/>
        <v>03037C</v>
      </c>
      <c r="Y47" s="413" t="str">
        <f t="shared" si="44"/>
        <v>084</v>
      </c>
      <c r="Z47" s="355" t="str">
        <f t="shared" si="44"/>
        <v>Development Coordinator I</v>
      </c>
      <c r="AA47" s="414">
        <f t="shared" ca="1" si="28"/>
        <v>31.192</v>
      </c>
      <c r="AB47" s="414">
        <f t="shared" ca="1" si="29"/>
        <v>32.750999999999998</v>
      </c>
      <c r="AC47" s="414">
        <f t="shared" ca="1" si="30"/>
        <v>34.389000000000003</v>
      </c>
      <c r="AD47" s="414">
        <f t="shared" ca="1" si="31"/>
        <v>36.11</v>
      </c>
      <c r="AE47" s="414">
        <f t="shared" ca="1" si="32"/>
        <v>37.914999999999999</v>
      </c>
    </row>
    <row r="48" spans="1:31">
      <c r="A48" s="406" t="s">
        <v>123</v>
      </c>
      <c r="B48" s="464" t="s">
        <v>671</v>
      </c>
      <c r="C48" s="406">
        <v>8</v>
      </c>
      <c r="D48" s="407" t="s">
        <v>743</v>
      </c>
      <c r="E48" s="406" t="s">
        <v>43</v>
      </c>
      <c r="F48" s="406">
        <v>378</v>
      </c>
      <c r="G48" s="409">
        <f t="shared" ca="1" si="33"/>
        <v>35.767000000000003</v>
      </c>
      <c r="H48" s="409">
        <f t="shared" ca="1" si="34"/>
        <v>37.555</v>
      </c>
      <c r="I48" s="409">
        <f t="shared" ca="1" si="35"/>
        <v>39.433999999999997</v>
      </c>
      <c r="J48" s="409">
        <f t="shared" ca="1" si="36"/>
        <v>41.405999999999999</v>
      </c>
      <c r="K48" s="409">
        <f t="shared" ca="1" si="37"/>
        <v>43.475000000000001</v>
      </c>
      <c r="L48" s="502"/>
      <c r="M48" s="335" t="s">
        <v>588</v>
      </c>
      <c r="N48" s="331" t="str">
        <f t="shared" si="38"/>
        <v>03038C</v>
      </c>
      <c r="O48" s="410" t="str">
        <f t="shared" si="17"/>
        <v>209</v>
      </c>
      <c r="P48" s="332" t="str">
        <f t="shared" si="39"/>
        <v>Development Coordinator II</v>
      </c>
      <c r="Q48" s="411" cm="1">
        <f t="array" aca="1" ref="Q48" ca="1">ROUND(IF($M48="Y",VLOOKUP($N48,INDIRECT($N$2),Q$5,0)*INDIRECT($M$3),VLOOKUP($N48,INDIRECT($N$2),Q$5,0)),IF(LEFT($E48,1)="N",3,0))</f>
        <v>35.767000000000003</v>
      </c>
      <c r="R48" s="411" cm="1">
        <f t="array" aca="1" ref="R48" ca="1">ROUND(IF($M48="Y",VLOOKUP($N48,INDIRECT($N$2),R$5,0)*INDIRECT($M$3),VLOOKUP($N48,INDIRECT($N$2),R$5,0)),IF(LEFT($E48,1)="N",3,0))</f>
        <v>37.555</v>
      </c>
      <c r="S48" s="411" cm="1">
        <f t="array" aca="1" ref="S48" ca="1">ROUND(IF($M48="Y",VLOOKUP($N48,INDIRECT($N$2),S$5,0)*INDIRECT($M$3),VLOOKUP($N48,INDIRECT($N$2),S$5,0)),IF(LEFT($E48,1)="N",3,0))</f>
        <v>39.433999999999997</v>
      </c>
      <c r="T48" s="411" cm="1">
        <f t="array" aca="1" ref="T48" ca="1">ROUND(IF($M48="Y",VLOOKUP($N48,INDIRECT($N$2),T$5,0)*INDIRECT($M$3),VLOOKUP($N48,INDIRECT($N$2),T$5,0)),IF(LEFT($E48,1)="N",3,0))</f>
        <v>41.405999999999999</v>
      </c>
      <c r="U48" s="411" cm="1">
        <f t="array" aca="1" ref="U48" ca="1">ROUND(IF($M48="Y",VLOOKUP($N48,INDIRECT($N$2),U$5,0)*INDIRECT($M$3),VLOOKUP($N48,INDIRECT($N$2),U$5,0)),IF(LEFT($E48,1)="N",3,0))</f>
        <v>43.475000000000001</v>
      </c>
      <c r="W48" s="412" t="str">
        <f t="shared" si="44"/>
        <v>Y</v>
      </c>
      <c r="X48" s="355" t="str">
        <f t="shared" si="44"/>
        <v>03038C</v>
      </c>
      <c r="Y48" s="413" t="str">
        <f t="shared" si="44"/>
        <v>209</v>
      </c>
      <c r="Z48" s="355" t="str">
        <f t="shared" si="44"/>
        <v>Development Coordinator II</v>
      </c>
      <c r="AA48" s="414">
        <f t="shared" ca="1" si="28"/>
        <v>35.767000000000003</v>
      </c>
      <c r="AB48" s="414">
        <f t="shared" ca="1" si="29"/>
        <v>37.555</v>
      </c>
      <c r="AC48" s="414">
        <f t="shared" ca="1" si="30"/>
        <v>39.433999999999997</v>
      </c>
      <c r="AD48" s="414">
        <f t="shared" ca="1" si="31"/>
        <v>41.405999999999999</v>
      </c>
      <c r="AE48" s="414">
        <f t="shared" ca="1" si="32"/>
        <v>43.475000000000001</v>
      </c>
    </row>
    <row r="49" spans="1:31">
      <c r="A49" s="406" t="s">
        <v>127</v>
      </c>
      <c r="B49" s="464" t="s">
        <v>766</v>
      </c>
      <c r="C49" s="406">
        <v>5</v>
      </c>
      <c r="D49" s="407" t="s">
        <v>128</v>
      </c>
      <c r="E49" s="406" t="s">
        <v>43</v>
      </c>
      <c r="F49" s="406">
        <v>248</v>
      </c>
      <c r="G49" s="409">
        <f t="shared" ca="1" si="33"/>
        <v>25.459</v>
      </c>
      <c r="H49" s="409">
        <f t="shared" ca="1" si="34"/>
        <v>26.731000000000002</v>
      </c>
      <c r="I49" s="409">
        <f t="shared" ca="1" si="35"/>
        <v>28.068000000000001</v>
      </c>
      <c r="J49" s="409">
        <f t="shared" ca="1" si="36"/>
        <v>29.472999999999999</v>
      </c>
      <c r="K49" s="409">
        <f t="shared" ca="1" si="37"/>
        <v>30.946000000000002</v>
      </c>
      <c r="L49" s="502"/>
      <c r="M49" s="335" t="s">
        <v>588</v>
      </c>
      <c r="N49" s="331" t="str">
        <f t="shared" si="38"/>
        <v>03627C</v>
      </c>
      <c r="O49" s="410" t="str">
        <f t="shared" si="17"/>
        <v>027</v>
      </c>
      <c r="P49" s="332" t="str">
        <f t="shared" si="39"/>
        <v>Document Solutions Center Technician I</v>
      </c>
      <c r="Q49" s="411" cm="1">
        <f t="array" aca="1" ref="Q49" ca="1">ROUND(IF($M49="Y",VLOOKUP($N49,INDIRECT($N$2),Q$5,0)*INDIRECT($M$3),VLOOKUP($N49,INDIRECT($N$2),Q$5,0)),IF(LEFT($E49,1)="N",3,0))</f>
        <v>25.459</v>
      </c>
      <c r="R49" s="411" cm="1">
        <f t="array" aca="1" ref="R49" ca="1">ROUND(IF($M49="Y",VLOOKUP($N49,INDIRECT($N$2),R$5,0)*INDIRECT($M$3),VLOOKUP($N49,INDIRECT($N$2),R$5,0)),IF(LEFT($E49,1)="N",3,0))</f>
        <v>26.731000000000002</v>
      </c>
      <c r="S49" s="411" cm="1">
        <f t="array" aca="1" ref="S49" ca="1">ROUND(IF($M49="Y",VLOOKUP($N49,INDIRECT($N$2),S$5,0)*INDIRECT($M$3),VLOOKUP($N49,INDIRECT($N$2),S$5,0)),IF(LEFT($E49,1)="N",3,0))</f>
        <v>28.068000000000001</v>
      </c>
      <c r="T49" s="411" cm="1">
        <f t="array" aca="1" ref="T49" ca="1">ROUND(IF($M49="Y",VLOOKUP($N49,INDIRECT($N$2),T$5,0)*INDIRECT($M$3),VLOOKUP($N49,INDIRECT($N$2),T$5,0)),IF(LEFT($E49,1)="N",3,0))</f>
        <v>29.472999999999999</v>
      </c>
      <c r="U49" s="411" cm="1">
        <f t="array" aca="1" ref="U49" ca="1">ROUND(IF($M49="Y",VLOOKUP($N49,INDIRECT($N$2),U$5,0)*INDIRECT($M$3),VLOOKUP($N49,INDIRECT($N$2),U$5,0)),IF(LEFT($E49,1)="N",3,0))</f>
        <v>30.946000000000002</v>
      </c>
      <c r="W49" s="412" t="str">
        <f t="shared" si="44"/>
        <v>Y</v>
      </c>
      <c r="X49" s="355" t="str">
        <f t="shared" si="44"/>
        <v>03627C</v>
      </c>
      <c r="Y49" s="413" t="str">
        <f t="shared" si="44"/>
        <v>027</v>
      </c>
      <c r="Z49" s="355" t="str">
        <f t="shared" si="44"/>
        <v>Document Solutions Center Technician I</v>
      </c>
      <c r="AA49" s="414">
        <f t="shared" ca="1" si="28"/>
        <v>25.459</v>
      </c>
      <c r="AB49" s="414">
        <f t="shared" ca="1" si="29"/>
        <v>26.731000000000002</v>
      </c>
      <c r="AC49" s="414">
        <f t="shared" ca="1" si="30"/>
        <v>28.068000000000001</v>
      </c>
      <c r="AD49" s="414">
        <f t="shared" ca="1" si="31"/>
        <v>29.472999999999999</v>
      </c>
      <c r="AE49" s="414">
        <f t="shared" ca="1" si="32"/>
        <v>30.946000000000002</v>
      </c>
    </row>
    <row r="50" spans="1:31">
      <c r="A50" s="406" t="s">
        <v>130</v>
      </c>
      <c r="B50" s="464" t="s">
        <v>767</v>
      </c>
      <c r="C50" s="406">
        <v>6</v>
      </c>
      <c r="D50" s="407" t="s">
        <v>748</v>
      </c>
      <c r="E50" s="406" t="s">
        <v>43</v>
      </c>
      <c r="F50" s="406">
        <v>303</v>
      </c>
      <c r="G50" s="409">
        <f t="shared" ca="1" si="33"/>
        <v>30.033999999999999</v>
      </c>
      <c r="H50" s="409">
        <f t="shared" ca="1" si="34"/>
        <v>31.536999999999999</v>
      </c>
      <c r="I50" s="409">
        <f t="shared" ca="1" si="35"/>
        <v>33.113</v>
      </c>
      <c r="J50" s="409">
        <f t="shared" ca="1" si="36"/>
        <v>34.770000000000003</v>
      </c>
      <c r="K50" s="409">
        <f t="shared" ca="1" si="37"/>
        <v>36.506999999999998</v>
      </c>
      <c r="L50" s="502"/>
      <c r="M50" s="335" t="s">
        <v>588</v>
      </c>
      <c r="N50" s="331" t="str">
        <f t="shared" si="38"/>
        <v>03628C</v>
      </c>
      <c r="O50" s="410" t="str">
        <f t="shared" si="17"/>
        <v>116</v>
      </c>
      <c r="P50" s="332" t="str">
        <f t="shared" si="39"/>
        <v>Document Solutions Center Technician II</v>
      </c>
      <c r="Q50" s="411" cm="1">
        <f t="array" aca="1" ref="Q50" ca="1">ROUND(IF($M50="Y",VLOOKUP($N50,INDIRECT($N$2),Q$5,0)*INDIRECT($M$3),VLOOKUP($N50,INDIRECT($N$2),Q$5,0)),IF(LEFT($E50,1)="N",3,0))</f>
        <v>30.033999999999999</v>
      </c>
      <c r="R50" s="411" cm="1">
        <f t="array" aca="1" ref="R50" ca="1">ROUND(IF($M50="Y",VLOOKUP($N50,INDIRECT($N$2),R$5,0)*INDIRECT($M$3),VLOOKUP($N50,INDIRECT($N$2),R$5,0)),IF(LEFT($E50,1)="N",3,0))</f>
        <v>31.536999999999999</v>
      </c>
      <c r="S50" s="411" cm="1">
        <f t="array" aca="1" ref="S50" ca="1">ROUND(IF($M50="Y",VLOOKUP($N50,INDIRECT($N$2),S$5,0)*INDIRECT($M$3),VLOOKUP($N50,INDIRECT($N$2),S$5,0)),IF(LEFT($E50,1)="N",3,0))</f>
        <v>33.113</v>
      </c>
      <c r="T50" s="411" cm="1">
        <f t="array" aca="1" ref="T50" ca="1">ROUND(IF($M50="Y",VLOOKUP($N50,INDIRECT($N$2),T$5,0)*INDIRECT($M$3),VLOOKUP($N50,INDIRECT($N$2),T$5,0)),IF(LEFT($E50,1)="N",3,0))</f>
        <v>34.770000000000003</v>
      </c>
      <c r="U50" s="411" cm="1">
        <f t="array" aca="1" ref="U50" ca="1">ROUND(IF($M50="Y",VLOOKUP($N50,INDIRECT($N$2),U$5,0)*INDIRECT($M$3),VLOOKUP($N50,INDIRECT($N$2),U$5,0)),IF(LEFT($E50,1)="N",3,0))</f>
        <v>36.506999999999998</v>
      </c>
      <c r="W50" s="412" t="str">
        <f t="shared" si="44"/>
        <v>Y</v>
      </c>
      <c r="X50" s="355" t="str">
        <f t="shared" si="44"/>
        <v>03628C</v>
      </c>
      <c r="Y50" s="413" t="str">
        <f t="shared" si="44"/>
        <v>116</v>
      </c>
      <c r="Z50" s="355" t="str">
        <f t="shared" si="44"/>
        <v>Document Solutions Center Technician II</v>
      </c>
      <c r="AA50" s="414">
        <f t="shared" ca="1" si="28"/>
        <v>30.033999999999999</v>
      </c>
      <c r="AB50" s="414">
        <f t="shared" ca="1" si="29"/>
        <v>31.536999999999999</v>
      </c>
      <c r="AC50" s="414">
        <f t="shared" ca="1" si="30"/>
        <v>33.113</v>
      </c>
      <c r="AD50" s="414">
        <f t="shared" ca="1" si="31"/>
        <v>34.770000000000003</v>
      </c>
      <c r="AE50" s="414">
        <f t="shared" ca="1" si="32"/>
        <v>36.506999999999998</v>
      </c>
    </row>
    <row r="51" spans="1:31">
      <c r="A51" s="406" t="s">
        <v>132</v>
      </c>
      <c r="B51" s="464" t="s">
        <v>133</v>
      </c>
      <c r="C51" s="406">
        <v>7</v>
      </c>
      <c r="D51" s="407" t="s">
        <v>768</v>
      </c>
      <c r="E51" s="406" t="s">
        <v>43</v>
      </c>
      <c r="F51" s="406">
        <v>325</v>
      </c>
      <c r="G51" s="409">
        <f t="shared" ca="1" si="33"/>
        <v>31.192</v>
      </c>
      <c r="H51" s="409">
        <f t="shared" ca="1" si="34"/>
        <v>32.750999999999998</v>
      </c>
      <c r="I51" s="409">
        <f t="shared" ca="1" si="35"/>
        <v>34.389000000000003</v>
      </c>
      <c r="J51" s="409">
        <f t="shared" ca="1" si="36"/>
        <v>36.11</v>
      </c>
      <c r="K51" s="409">
        <f t="shared" ca="1" si="37"/>
        <v>37.914000000000001</v>
      </c>
      <c r="L51" s="502"/>
      <c r="M51" s="335" t="s">
        <v>588</v>
      </c>
      <c r="N51" s="331" t="str">
        <f t="shared" si="38"/>
        <v>03835C</v>
      </c>
      <c r="O51" s="410" t="str">
        <f t="shared" si="17"/>
        <v>205</v>
      </c>
      <c r="P51" s="332" t="str">
        <f t="shared" si="39"/>
        <v>Election Specialist</v>
      </c>
      <c r="Q51" s="411" cm="1">
        <f t="array" aca="1" ref="Q51" ca="1">ROUND(IF($M51="Y",VLOOKUP($N51,INDIRECT($N$2),Q$5,0)*INDIRECT($M$3),VLOOKUP($N51,INDIRECT($N$2),Q$5,0)),IF(LEFT($E51,1)="N",3,0))</f>
        <v>31.192</v>
      </c>
      <c r="R51" s="411" cm="1">
        <f t="array" aca="1" ref="R51" ca="1">ROUND(IF($M51="Y",VLOOKUP($N51,INDIRECT($N$2),R$5,0)*INDIRECT($M$3),VLOOKUP($N51,INDIRECT($N$2),R$5,0)),IF(LEFT($E51,1)="N",3,0))</f>
        <v>32.750999999999998</v>
      </c>
      <c r="S51" s="411" cm="1">
        <f t="array" aca="1" ref="S51" ca="1">ROUND(IF($M51="Y",VLOOKUP($N51,INDIRECT($N$2),S$5,0)*INDIRECT($M$3),VLOOKUP($N51,INDIRECT($N$2),S$5,0)),IF(LEFT($E51,1)="N",3,0))</f>
        <v>34.389000000000003</v>
      </c>
      <c r="T51" s="411" cm="1">
        <f t="array" aca="1" ref="T51" ca="1">ROUND(IF($M51="Y",VLOOKUP($N51,INDIRECT($N$2),T$5,0)*INDIRECT($M$3),VLOOKUP($N51,INDIRECT($N$2),T$5,0)),IF(LEFT($E51,1)="N",3,0))</f>
        <v>36.11</v>
      </c>
      <c r="U51" s="411" cm="1">
        <f t="array" aca="1" ref="U51" ca="1">ROUND(IF($M51="Y",VLOOKUP($N51,INDIRECT($N$2),U$5,0)*INDIRECT($M$3),VLOOKUP($N51,INDIRECT($N$2),U$5,0)),IF(LEFT($E51,1)="N",3,0))</f>
        <v>37.914000000000001</v>
      </c>
      <c r="W51" s="412" t="str">
        <f t="shared" si="44"/>
        <v>Y</v>
      </c>
      <c r="X51" s="355" t="str">
        <f t="shared" si="44"/>
        <v>03835C</v>
      </c>
      <c r="Y51" s="413" t="str">
        <f t="shared" si="44"/>
        <v>205</v>
      </c>
      <c r="Z51" s="355" t="str">
        <f t="shared" si="44"/>
        <v>Election Specialist</v>
      </c>
      <c r="AA51" s="414">
        <f t="shared" ca="1" si="28"/>
        <v>31.192</v>
      </c>
      <c r="AB51" s="414">
        <f t="shared" ca="1" si="29"/>
        <v>32.750999999999998</v>
      </c>
      <c r="AC51" s="414">
        <f t="shared" ca="1" si="30"/>
        <v>34.389000000000003</v>
      </c>
      <c r="AD51" s="414">
        <f t="shared" ca="1" si="31"/>
        <v>36.11</v>
      </c>
      <c r="AE51" s="414">
        <f t="shared" ca="1" si="32"/>
        <v>37.914000000000001</v>
      </c>
    </row>
    <row r="52" spans="1:31">
      <c r="A52" s="406" t="s">
        <v>134</v>
      </c>
      <c r="B52" s="464" t="s">
        <v>136</v>
      </c>
      <c r="C52" s="406">
        <v>5</v>
      </c>
      <c r="D52" s="407" t="s">
        <v>692</v>
      </c>
      <c r="E52" s="406" t="s">
        <v>43</v>
      </c>
      <c r="F52" s="406">
        <v>268</v>
      </c>
      <c r="G52" s="409">
        <f t="shared" ca="1" si="33"/>
        <v>27.161000000000001</v>
      </c>
      <c r="H52" s="409">
        <f t="shared" ca="1" si="34"/>
        <v>28.52</v>
      </c>
      <c r="I52" s="409">
        <f t="shared" ca="1" si="35"/>
        <v>29.943999999999999</v>
      </c>
      <c r="J52" s="409">
        <f t="shared" ca="1" si="36"/>
        <v>31.44</v>
      </c>
      <c r="K52" s="409">
        <f t="shared" ca="1" si="37"/>
        <v>33.015000000000001</v>
      </c>
      <c r="L52" s="502"/>
      <c r="M52" s="335" t="s">
        <v>588</v>
      </c>
      <c r="N52" s="331" t="str">
        <f t="shared" si="38"/>
        <v>04024C</v>
      </c>
      <c r="O52" s="410" t="str">
        <f t="shared" si="17"/>
        <v>127</v>
      </c>
      <c r="P52" s="332" t="str">
        <f t="shared" si="39"/>
        <v xml:space="preserve">Engineering Tech I Eng Lab </v>
      </c>
      <c r="Q52" s="411" cm="1">
        <f t="array" aca="1" ref="Q52" ca="1">ROUND(IF($M52="Y",VLOOKUP($N52,INDIRECT($N$2),Q$5,0)*INDIRECT($M$3),VLOOKUP($N52,INDIRECT($N$2),Q$5,0)),IF(LEFT($E52,1)="N",3,0))</f>
        <v>27.161000000000001</v>
      </c>
      <c r="R52" s="411" cm="1">
        <f t="array" aca="1" ref="R52" ca="1">ROUND(IF($M52="Y",VLOOKUP($N52,INDIRECT($N$2),R$5,0)*INDIRECT($M$3),VLOOKUP($N52,INDIRECT($N$2),R$5,0)),IF(LEFT($E52,1)="N",3,0))</f>
        <v>28.52</v>
      </c>
      <c r="S52" s="411" cm="1">
        <f t="array" aca="1" ref="S52" ca="1">ROUND(IF($M52="Y",VLOOKUP($N52,INDIRECT($N$2),S$5,0)*INDIRECT($M$3),VLOOKUP($N52,INDIRECT($N$2),S$5,0)),IF(LEFT($E52,1)="N",3,0))</f>
        <v>29.943999999999999</v>
      </c>
      <c r="T52" s="411" cm="1">
        <f t="array" aca="1" ref="T52" ca="1">ROUND(IF($M52="Y",VLOOKUP($N52,INDIRECT($N$2),T$5,0)*INDIRECT($M$3),VLOOKUP($N52,INDIRECT($N$2),T$5,0)),IF(LEFT($E52,1)="N",3,0))</f>
        <v>31.44</v>
      </c>
      <c r="U52" s="411" cm="1">
        <f t="array" aca="1" ref="U52" ca="1">ROUND(IF($M52="Y",VLOOKUP($N52,INDIRECT($N$2),U$5,0)*INDIRECT($M$3),VLOOKUP($N52,INDIRECT($N$2),U$5,0)),IF(LEFT($E52,1)="N",3,0))</f>
        <v>33.015000000000001</v>
      </c>
      <c r="W52" s="412" t="str">
        <f t="shared" si="44"/>
        <v>Y</v>
      </c>
      <c r="X52" s="355" t="str">
        <f t="shared" si="44"/>
        <v>04024C</v>
      </c>
      <c r="Y52" s="413" t="str">
        <f t="shared" si="44"/>
        <v>127</v>
      </c>
      <c r="Z52" s="355" t="str">
        <f t="shared" si="44"/>
        <v xml:space="preserve">Engineering Tech I Eng Lab </v>
      </c>
      <c r="AA52" s="414">
        <f t="shared" ca="1" si="28"/>
        <v>27.161000000000001</v>
      </c>
      <c r="AB52" s="414">
        <f t="shared" ca="1" si="29"/>
        <v>28.52</v>
      </c>
      <c r="AC52" s="414">
        <f t="shared" ca="1" si="30"/>
        <v>29.943999999999999</v>
      </c>
      <c r="AD52" s="414">
        <f t="shared" ca="1" si="31"/>
        <v>31.44</v>
      </c>
      <c r="AE52" s="414">
        <f t="shared" ca="1" si="32"/>
        <v>33.015000000000001</v>
      </c>
    </row>
    <row r="53" spans="1:31">
      <c r="A53" s="406" t="s">
        <v>137</v>
      </c>
      <c r="B53" s="464" t="s">
        <v>139</v>
      </c>
      <c r="C53" s="406">
        <v>5</v>
      </c>
      <c r="D53" s="407" t="s">
        <v>769</v>
      </c>
      <c r="E53" s="406" t="s">
        <v>43</v>
      </c>
      <c r="F53" s="406">
        <v>268</v>
      </c>
      <c r="G53" s="409">
        <f t="shared" ca="1" si="33"/>
        <v>21.728999999999999</v>
      </c>
      <c r="H53" s="409">
        <f t="shared" ca="1" si="34"/>
        <v>22.814</v>
      </c>
      <c r="I53" s="409">
        <f t="shared" ca="1" si="35"/>
        <v>23.957000000000001</v>
      </c>
      <c r="J53" s="409">
        <f t="shared" ca="1" si="36"/>
        <v>25.152999999999999</v>
      </c>
      <c r="K53" s="409">
        <f t="shared" ca="1" si="37"/>
        <v>26.411999999999999</v>
      </c>
      <c r="L53" s="502"/>
      <c r="M53" s="335" t="s">
        <v>588</v>
      </c>
      <c r="N53" s="331" t="str">
        <f t="shared" si="38"/>
        <v>04010C</v>
      </c>
      <c r="O53" s="410" t="str">
        <f t="shared" si="17"/>
        <v>202</v>
      </c>
      <c r="P53" s="332" t="str">
        <f t="shared" si="39"/>
        <v xml:space="preserve">Engineering Tech I Seasonal </v>
      </c>
      <c r="Q53" s="411" cm="1">
        <f t="array" aca="1" ref="Q53" ca="1">ROUND(IF($M53="Y",VLOOKUP($N53,INDIRECT($N$2),Q$5,0)*INDIRECT($M$3),VLOOKUP($N53,INDIRECT($N$2),Q$5,0)),IF(LEFT($E53,1)="N",3,0))</f>
        <v>21.728999999999999</v>
      </c>
      <c r="R53" s="411" cm="1">
        <f t="array" aca="1" ref="R53" ca="1">ROUND(IF($M53="Y",VLOOKUP($N53,INDIRECT($N$2),R$5,0)*INDIRECT($M$3),VLOOKUP($N53,INDIRECT($N$2),R$5,0)),IF(LEFT($E53,1)="N",3,0))</f>
        <v>22.814</v>
      </c>
      <c r="S53" s="411" cm="1">
        <f t="array" aca="1" ref="S53" ca="1">ROUND(IF($M53="Y",VLOOKUP($N53,INDIRECT($N$2),S$5,0)*INDIRECT($M$3),VLOOKUP($N53,INDIRECT($N$2),S$5,0)),IF(LEFT($E53,1)="N",3,0))</f>
        <v>23.957000000000001</v>
      </c>
      <c r="T53" s="411" cm="1">
        <f t="array" aca="1" ref="T53" ca="1">ROUND(IF($M53="Y",VLOOKUP($N53,INDIRECT($N$2),T$5,0)*INDIRECT($M$3),VLOOKUP($N53,INDIRECT($N$2),T$5,0)),IF(LEFT($E53,1)="N",3,0))</f>
        <v>25.152999999999999</v>
      </c>
      <c r="U53" s="411" cm="1">
        <f t="array" aca="1" ref="U53" ca="1">ROUND(IF($M53="Y",VLOOKUP($N53,INDIRECT($N$2),U$5,0)*INDIRECT($M$3),VLOOKUP($N53,INDIRECT($N$2),U$5,0)),IF(LEFT($E53,1)="N",3,0))</f>
        <v>26.411999999999999</v>
      </c>
      <c r="W53" s="412" t="str">
        <f t="shared" si="44"/>
        <v>Y</v>
      </c>
      <c r="X53" s="355" t="str">
        <f t="shared" si="44"/>
        <v>04010C</v>
      </c>
      <c r="Y53" s="413" t="str">
        <f t="shared" si="44"/>
        <v>202</v>
      </c>
      <c r="Z53" s="355" t="str">
        <f t="shared" si="44"/>
        <v xml:space="preserve">Engineering Tech I Seasonal </v>
      </c>
      <c r="AA53" s="414">
        <f t="shared" ca="1" si="28"/>
        <v>21.728999999999999</v>
      </c>
      <c r="AB53" s="414">
        <f t="shared" ca="1" si="29"/>
        <v>22.814</v>
      </c>
      <c r="AC53" s="414">
        <f t="shared" ca="1" si="30"/>
        <v>23.957000000000001</v>
      </c>
      <c r="AD53" s="414">
        <f t="shared" ca="1" si="31"/>
        <v>25.152999999999999</v>
      </c>
      <c r="AE53" s="414">
        <f t="shared" ca="1" si="32"/>
        <v>26.411999999999999</v>
      </c>
    </row>
    <row r="54" spans="1:31">
      <c r="A54" s="406" t="s">
        <v>140</v>
      </c>
      <c r="B54" s="464" t="s">
        <v>141</v>
      </c>
      <c r="C54" s="406">
        <v>6</v>
      </c>
      <c r="D54" s="407" t="s">
        <v>693</v>
      </c>
      <c r="E54" s="406" t="s">
        <v>43</v>
      </c>
      <c r="F54" s="406">
        <v>305</v>
      </c>
      <c r="G54" s="409">
        <f t="shared" ca="1" si="33"/>
        <v>30.635000000000002</v>
      </c>
      <c r="H54" s="409">
        <f t="shared" ca="1" si="34"/>
        <v>32.167999999999999</v>
      </c>
      <c r="I54" s="409">
        <f t="shared" ca="1" si="35"/>
        <v>33.776000000000003</v>
      </c>
      <c r="J54" s="409">
        <f t="shared" ca="1" si="36"/>
        <v>35.465000000000003</v>
      </c>
      <c r="K54" s="409">
        <f t="shared" ca="1" si="37"/>
        <v>37.238</v>
      </c>
      <c r="L54" s="502"/>
      <c r="M54" s="335" t="s">
        <v>588</v>
      </c>
      <c r="N54" s="331" t="str">
        <f t="shared" si="38"/>
        <v>04034C</v>
      </c>
      <c r="O54" s="410" t="str">
        <f t="shared" si="17"/>
        <v>128</v>
      </c>
      <c r="P54" s="332" t="str">
        <f t="shared" si="39"/>
        <v xml:space="preserve">Engineering Tech II Eng Lab </v>
      </c>
      <c r="Q54" s="411" cm="1">
        <f t="array" aca="1" ref="Q54" ca="1">ROUND(IF($M54="Y",VLOOKUP($N54,INDIRECT($N$2),Q$5,0)*INDIRECT($M$3),VLOOKUP($N54,INDIRECT($N$2),Q$5,0)),IF(LEFT($E54,1)="N",3,0))</f>
        <v>30.635000000000002</v>
      </c>
      <c r="R54" s="411" cm="1">
        <f t="array" aca="1" ref="R54" ca="1">ROUND(IF($M54="Y",VLOOKUP($N54,INDIRECT($N$2),R$5,0)*INDIRECT($M$3),VLOOKUP($N54,INDIRECT($N$2),R$5,0)),IF(LEFT($E54,1)="N",3,0))</f>
        <v>32.167999999999999</v>
      </c>
      <c r="S54" s="411" cm="1">
        <f t="array" aca="1" ref="S54" ca="1">ROUND(IF($M54="Y",VLOOKUP($N54,INDIRECT($N$2),S$5,0)*INDIRECT($M$3),VLOOKUP($N54,INDIRECT($N$2),S$5,0)),IF(LEFT($E54,1)="N",3,0))</f>
        <v>33.776000000000003</v>
      </c>
      <c r="T54" s="411" cm="1">
        <f t="array" aca="1" ref="T54" ca="1">ROUND(IF($M54="Y",VLOOKUP($N54,INDIRECT($N$2),T$5,0)*INDIRECT($M$3),VLOOKUP($N54,INDIRECT($N$2),T$5,0)),IF(LEFT($E54,1)="N",3,0))</f>
        <v>35.465000000000003</v>
      </c>
      <c r="U54" s="411" cm="1">
        <f t="array" aca="1" ref="U54" ca="1">ROUND(IF($M54="Y",VLOOKUP($N54,INDIRECT($N$2),U$5,0)*INDIRECT($M$3),VLOOKUP($N54,INDIRECT($N$2),U$5,0)),IF(LEFT($E54,1)="N",3,0))</f>
        <v>37.238</v>
      </c>
      <c r="W54" s="412" t="str">
        <f t="shared" si="44"/>
        <v>Y</v>
      </c>
      <c r="X54" s="355" t="str">
        <f t="shared" si="44"/>
        <v>04034C</v>
      </c>
      <c r="Y54" s="413" t="str">
        <f t="shared" si="44"/>
        <v>128</v>
      </c>
      <c r="Z54" s="355" t="str">
        <f t="shared" si="44"/>
        <v xml:space="preserve">Engineering Tech II Eng Lab </v>
      </c>
      <c r="AA54" s="414">
        <f t="shared" ca="1" si="28"/>
        <v>30.635000000000002</v>
      </c>
      <c r="AB54" s="414">
        <f t="shared" ca="1" si="29"/>
        <v>32.167999999999999</v>
      </c>
      <c r="AC54" s="414">
        <f t="shared" ca="1" si="30"/>
        <v>33.776000000000003</v>
      </c>
      <c r="AD54" s="414">
        <f t="shared" ca="1" si="31"/>
        <v>35.465000000000003</v>
      </c>
      <c r="AE54" s="414">
        <f t="shared" ca="1" si="32"/>
        <v>37.238</v>
      </c>
    </row>
    <row r="55" spans="1:31">
      <c r="A55" s="406" t="s">
        <v>142</v>
      </c>
      <c r="B55" s="464" t="s">
        <v>144</v>
      </c>
      <c r="C55" s="406">
        <v>7</v>
      </c>
      <c r="D55" s="407" t="s">
        <v>694</v>
      </c>
      <c r="E55" s="406" t="s">
        <v>43</v>
      </c>
      <c r="F55" s="406">
        <v>328</v>
      </c>
      <c r="G55" s="409">
        <f t="shared" ca="1" si="33"/>
        <v>32.271999999999998</v>
      </c>
      <c r="H55" s="409">
        <f t="shared" ca="1" si="34"/>
        <v>33.884999999999998</v>
      </c>
      <c r="I55" s="409">
        <f t="shared" ca="1" si="35"/>
        <v>35.58</v>
      </c>
      <c r="J55" s="409">
        <f t="shared" ca="1" si="36"/>
        <v>37.359000000000002</v>
      </c>
      <c r="K55" s="409">
        <f t="shared" ca="1" si="37"/>
        <v>39.225999999999999</v>
      </c>
      <c r="L55" s="502"/>
      <c r="M55" s="335" t="s">
        <v>588</v>
      </c>
      <c r="N55" s="331" t="str">
        <f t="shared" si="38"/>
        <v>04044C</v>
      </c>
      <c r="O55" s="410" t="str">
        <f t="shared" si="17"/>
        <v>133</v>
      </c>
      <c r="P55" s="332" t="str">
        <f t="shared" si="39"/>
        <v xml:space="preserve">Engineering Tech III Graphic </v>
      </c>
      <c r="Q55" s="411" cm="1">
        <f t="array" aca="1" ref="Q55" ca="1">ROUND(IF($M55="Y",VLOOKUP($N55,INDIRECT($N$2),Q$5,0)*INDIRECT($M$3),VLOOKUP($N55,INDIRECT($N$2),Q$5,0)),IF(LEFT($E55,1)="N",3,0))</f>
        <v>32.271999999999998</v>
      </c>
      <c r="R55" s="411" cm="1">
        <f t="array" aca="1" ref="R55" ca="1">ROUND(IF($M55="Y",VLOOKUP($N55,INDIRECT($N$2),R$5,0)*INDIRECT($M$3),VLOOKUP($N55,INDIRECT($N$2),R$5,0)),IF(LEFT($E55,1)="N",3,0))</f>
        <v>33.884999999999998</v>
      </c>
      <c r="S55" s="411" cm="1">
        <f t="array" aca="1" ref="S55" ca="1">ROUND(IF($M55="Y",VLOOKUP($N55,INDIRECT($N$2),S$5,0)*INDIRECT($M$3),VLOOKUP($N55,INDIRECT($N$2),S$5,0)),IF(LEFT($E55,1)="N",3,0))</f>
        <v>35.58</v>
      </c>
      <c r="T55" s="411" cm="1">
        <f t="array" aca="1" ref="T55" ca="1">ROUND(IF($M55="Y",VLOOKUP($N55,INDIRECT($N$2),T$5,0)*INDIRECT($M$3),VLOOKUP($N55,INDIRECT($N$2),T$5,0)),IF(LEFT($E55,1)="N",3,0))</f>
        <v>37.359000000000002</v>
      </c>
      <c r="U55" s="411" cm="1">
        <f t="array" aca="1" ref="U55" ca="1">ROUND(IF($M55="Y",VLOOKUP($N55,INDIRECT($N$2),U$5,0)*INDIRECT($M$3),VLOOKUP($N55,INDIRECT($N$2),U$5,0)),IF(LEFT($E55,1)="N",3,0))</f>
        <v>39.225999999999999</v>
      </c>
      <c r="W55" s="412" t="str">
        <f t="shared" si="44"/>
        <v>Y</v>
      </c>
      <c r="X55" s="355" t="str">
        <f t="shared" si="44"/>
        <v>04044C</v>
      </c>
      <c r="Y55" s="413" t="str">
        <f t="shared" si="44"/>
        <v>133</v>
      </c>
      <c r="Z55" s="355" t="str">
        <f t="shared" si="44"/>
        <v xml:space="preserve">Engineering Tech III Graphic </v>
      </c>
      <c r="AA55" s="414">
        <f t="shared" ca="1" si="28"/>
        <v>32.271999999999998</v>
      </c>
      <c r="AB55" s="414">
        <f t="shared" ca="1" si="29"/>
        <v>33.884999999999998</v>
      </c>
      <c r="AC55" s="414">
        <f t="shared" ca="1" si="30"/>
        <v>35.58</v>
      </c>
      <c r="AD55" s="414">
        <f t="shared" ca="1" si="31"/>
        <v>37.359000000000002</v>
      </c>
      <c r="AE55" s="414">
        <f t="shared" ca="1" si="32"/>
        <v>39.225999999999999</v>
      </c>
    </row>
    <row r="56" spans="1:31">
      <c r="A56" s="406" t="s">
        <v>145</v>
      </c>
      <c r="B56" s="464" t="s">
        <v>146</v>
      </c>
      <c r="C56" s="406">
        <v>7</v>
      </c>
      <c r="D56" s="407" t="s">
        <v>694</v>
      </c>
      <c r="E56" s="406" t="s">
        <v>43</v>
      </c>
      <c r="F56" s="406">
        <v>328</v>
      </c>
      <c r="G56" s="409">
        <f t="shared" ca="1" si="33"/>
        <v>32.271999999999998</v>
      </c>
      <c r="H56" s="409">
        <f t="shared" ca="1" si="34"/>
        <v>33.884999999999998</v>
      </c>
      <c r="I56" s="409">
        <f t="shared" ca="1" si="35"/>
        <v>35.58</v>
      </c>
      <c r="J56" s="409">
        <f t="shared" ca="1" si="36"/>
        <v>37.359000000000002</v>
      </c>
      <c r="K56" s="409">
        <f t="shared" ca="1" si="37"/>
        <v>39.225999999999999</v>
      </c>
      <c r="L56" s="502"/>
      <c r="M56" s="335" t="s">
        <v>588</v>
      </c>
      <c r="N56" s="331" t="str">
        <f t="shared" si="38"/>
        <v>04048C</v>
      </c>
      <c r="O56" s="410" t="str">
        <f t="shared" si="17"/>
        <v>133</v>
      </c>
      <c r="P56" s="332" t="str">
        <f t="shared" si="39"/>
        <v xml:space="preserve">Engineering Tech III Survey </v>
      </c>
      <c r="Q56" s="411" cm="1">
        <f t="array" aca="1" ref="Q56" ca="1">ROUND(IF($M56="Y",VLOOKUP($N56,INDIRECT($N$2),Q$5,0)*INDIRECT($M$3),VLOOKUP($N56,INDIRECT($N$2),Q$5,0)),IF(LEFT($E56,1)="N",3,0))</f>
        <v>32.271999999999998</v>
      </c>
      <c r="R56" s="411" cm="1">
        <f t="array" aca="1" ref="R56" ca="1">ROUND(IF($M56="Y",VLOOKUP($N56,INDIRECT($N$2),R$5,0)*INDIRECT($M$3),VLOOKUP($N56,INDIRECT($N$2),R$5,0)),IF(LEFT($E56,1)="N",3,0))</f>
        <v>33.884999999999998</v>
      </c>
      <c r="S56" s="411" cm="1">
        <f t="array" aca="1" ref="S56" ca="1">ROUND(IF($M56="Y",VLOOKUP($N56,INDIRECT($N$2),S$5,0)*INDIRECT($M$3),VLOOKUP($N56,INDIRECT($N$2),S$5,0)),IF(LEFT($E56,1)="N",3,0))</f>
        <v>35.58</v>
      </c>
      <c r="T56" s="411" cm="1">
        <f t="array" aca="1" ref="T56" ca="1">ROUND(IF($M56="Y",VLOOKUP($N56,INDIRECT($N$2),T$5,0)*INDIRECT($M$3),VLOOKUP($N56,INDIRECT($N$2),T$5,0)),IF(LEFT($E56,1)="N",3,0))</f>
        <v>37.359000000000002</v>
      </c>
      <c r="U56" s="411" cm="1">
        <f t="array" aca="1" ref="U56" ca="1">ROUND(IF($M56="Y",VLOOKUP($N56,INDIRECT($N$2),U$5,0)*INDIRECT($M$3),VLOOKUP($N56,INDIRECT($N$2),U$5,0)),IF(LEFT($E56,1)="N",3,0))</f>
        <v>39.225999999999999</v>
      </c>
      <c r="W56" s="412" t="str">
        <f t="shared" si="44"/>
        <v>Y</v>
      </c>
      <c r="X56" s="355" t="str">
        <f t="shared" si="44"/>
        <v>04048C</v>
      </c>
      <c r="Y56" s="413" t="str">
        <f t="shared" si="44"/>
        <v>133</v>
      </c>
      <c r="Z56" s="355" t="str">
        <f t="shared" si="44"/>
        <v xml:space="preserve">Engineering Tech III Survey </v>
      </c>
      <c r="AA56" s="414">
        <f t="shared" ca="1" si="28"/>
        <v>32.271999999999998</v>
      </c>
      <c r="AB56" s="414">
        <f t="shared" ca="1" si="29"/>
        <v>33.884999999999998</v>
      </c>
      <c r="AC56" s="414">
        <f t="shared" ca="1" si="30"/>
        <v>35.58</v>
      </c>
      <c r="AD56" s="414">
        <f t="shared" ca="1" si="31"/>
        <v>37.359000000000002</v>
      </c>
      <c r="AE56" s="414">
        <f t="shared" ca="1" si="32"/>
        <v>39.225999999999999</v>
      </c>
    </row>
    <row r="57" spans="1:31">
      <c r="A57" s="406" t="s">
        <v>147</v>
      </c>
      <c r="B57" s="464" t="s">
        <v>149</v>
      </c>
      <c r="C57" s="406">
        <v>4</v>
      </c>
      <c r="D57" s="407" t="s">
        <v>148</v>
      </c>
      <c r="E57" s="406" t="s">
        <v>43</v>
      </c>
      <c r="F57" s="406">
        <v>190</v>
      </c>
      <c r="G57" s="409">
        <f t="shared" ca="1" si="33"/>
        <v>22.606999999999999</v>
      </c>
      <c r="H57" s="409">
        <f t="shared" ca="1" si="34"/>
        <v>23.734999999999999</v>
      </c>
      <c r="I57" s="409">
        <f t="shared" ca="1" si="35"/>
        <v>24.925000000000001</v>
      </c>
      <c r="J57" s="409">
        <f t="shared" ca="1" si="36"/>
        <v>26.169</v>
      </c>
      <c r="K57" s="409">
        <f t="shared" ca="1" si="37"/>
        <v>27.477</v>
      </c>
      <c r="L57" s="502"/>
      <c r="M57" s="335" t="s">
        <v>588</v>
      </c>
      <c r="N57" s="331" t="str">
        <f t="shared" si="38"/>
        <v>04031C</v>
      </c>
      <c r="O57" s="410" t="str">
        <f t="shared" si="17"/>
        <v>003</v>
      </c>
      <c r="P57" s="332" t="str">
        <f t="shared" si="39"/>
        <v xml:space="preserve">Engineering Technician Asst </v>
      </c>
      <c r="Q57" s="411" cm="1">
        <f t="array" aca="1" ref="Q57" ca="1">ROUND(IF($M57="Y",VLOOKUP($N57,INDIRECT($N$2),Q$5,0)*INDIRECT($M$3),VLOOKUP($N57,INDIRECT($N$2),Q$5,0)),IF(LEFT($E57,1)="N",3,0))</f>
        <v>22.606999999999999</v>
      </c>
      <c r="R57" s="411" cm="1">
        <f t="array" aca="1" ref="R57" ca="1">ROUND(IF($M57="Y",VLOOKUP($N57,INDIRECT($N$2),R$5,0)*INDIRECT($M$3),VLOOKUP($N57,INDIRECT($N$2),R$5,0)),IF(LEFT($E57,1)="N",3,0))</f>
        <v>23.734999999999999</v>
      </c>
      <c r="S57" s="411" cm="1">
        <f t="array" aca="1" ref="S57" ca="1">ROUND(IF($M57="Y",VLOOKUP($N57,INDIRECT($N$2),S$5,0)*INDIRECT($M$3),VLOOKUP($N57,INDIRECT($N$2),S$5,0)),IF(LEFT($E57,1)="N",3,0))</f>
        <v>24.925000000000001</v>
      </c>
      <c r="T57" s="411" cm="1">
        <f t="array" aca="1" ref="T57" ca="1">ROUND(IF($M57="Y",VLOOKUP($N57,INDIRECT($N$2),T$5,0)*INDIRECT($M$3),VLOOKUP($N57,INDIRECT($N$2),T$5,0)),IF(LEFT($E57,1)="N",3,0))</f>
        <v>26.169</v>
      </c>
      <c r="U57" s="411" cm="1">
        <f t="array" aca="1" ref="U57" ca="1">ROUND(IF($M57="Y",VLOOKUP($N57,INDIRECT($N$2),U$5,0)*INDIRECT($M$3),VLOOKUP($N57,INDIRECT($N$2),U$5,0)),IF(LEFT($E57,1)="N",3,0))</f>
        <v>27.477</v>
      </c>
      <c r="W57" s="412" t="str">
        <f t="shared" si="44"/>
        <v>Y</v>
      </c>
      <c r="X57" s="355" t="str">
        <f t="shared" si="44"/>
        <v>04031C</v>
      </c>
      <c r="Y57" s="413" t="str">
        <f t="shared" si="44"/>
        <v>003</v>
      </c>
      <c r="Z57" s="355" t="str">
        <f t="shared" si="44"/>
        <v xml:space="preserve">Engineering Technician Asst </v>
      </c>
      <c r="AA57" s="414">
        <f t="shared" ca="1" si="28"/>
        <v>22.606999999999999</v>
      </c>
      <c r="AB57" s="414">
        <f t="shared" ca="1" si="29"/>
        <v>23.734999999999999</v>
      </c>
      <c r="AC57" s="414">
        <f t="shared" ca="1" si="30"/>
        <v>24.925000000000001</v>
      </c>
      <c r="AD57" s="414">
        <f t="shared" ca="1" si="31"/>
        <v>26.169</v>
      </c>
      <c r="AE57" s="414">
        <f t="shared" ca="1" si="32"/>
        <v>27.477</v>
      </c>
    </row>
    <row r="58" spans="1:31">
      <c r="A58" s="406" t="s">
        <v>150</v>
      </c>
      <c r="B58" s="464" t="s">
        <v>450</v>
      </c>
      <c r="C58" s="406">
        <v>5</v>
      </c>
      <c r="D58" s="407" t="s">
        <v>692</v>
      </c>
      <c r="E58" s="406" t="s">
        <v>43</v>
      </c>
      <c r="F58" s="406">
        <v>268</v>
      </c>
      <c r="G58" s="409">
        <f t="shared" ca="1" si="33"/>
        <v>27.161000000000001</v>
      </c>
      <c r="H58" s="409">
        <f t="shared" ca="1" si="34"/>
        <v>28.52</v>
      </c>
      <c r="I58" s="409">
        <f t="shared" ca="1" si="35"/>
        <v>29.943999999999999</v>
      </c>
      <c r="J58" s="409">
        <f t="shared" ca="1" si="36"/>
        <v>31.44</v>
      </c>
      <c r="K58" s="409">
        <f t="shared" ca="1" si="37"/>
        <v>33.015000000000001</v>
      </c>
      <c r="L58" s="502"/>
      <c r="M58" s="335" t="s">
        <v>588</v>
      </c>
      <c r="N58" s="331" t="str">
        <f t="shared" si="38"/>
        <v>04022C</v>
      </c>
      <c r="O58" s="410" t="str">
        <f t="shared" si="17"/>
        <v>127</v>
      </c>
      <c r="P58" s="332" t="str">
        <f t="shared" si="39"/>
        <v xml:space="preserve">Engineering Technician I </v>
      </c>
      <c r="Q58" s="411" cm="1">
        <f t="array" aca="1" ref="Q58" ca="1">ROUND(IF($M58="Y",VLOOKUP($N58,INDIRECT($N$2),Q$5,0)*INDIRECT($M$3),VLOOKUP($N58,INDIRECT($N$2),Q$5,0)),IF(LEFT($E58,1)="N",3,0))</f>
        <v>27.161000000000001</v>
      </c>
      <c r="R58" s="411" cm="1">
        <f t="array" aca="1" ref="R58" ca="1">ROUND(IF($M58="Y",VLOOKUP($N58,INDIRECT($N$2),R$5,0)*INDIRECT($M$3),VLOOKUP($N58,INDIRECT($N$2),R$5,0)),IF(LEFT($E58,1)="N",3,0))</f>
        <v>28.52</v>
      </c>
      <c r="S58" s="411" cm="1">
        <f t="array" aca="1" ref="S58" ca="1">ROUND(IF($M58="Y",VLOOKUP($N58,INDIRECT($N$2),S$5,0)*INDIRECT($M$3),VLOOKUP($N58,INDIRECT($N$2),S$5,0)),IF(LEFT($E58,1)="N",3,0))</f>
        <v>29.943999999999999</v>
      </c>
      <c r="T58" s="411" cm="1">
        <f t="array" aca="1" ref="T58" ca="1">ROUND(IF($M58="Y",VLOOKUP($N58,INDIRECT($N$2),T$5,0)*INDIRECT($M$3),VLOOKUP($N58,INDIRECT($N$2),T$5,0)),IF(LEFT($E58,1)="N",3,0))</f>
        <v>31.44</v>
      </c>
      <c r="U58" s="411" cm="1">
        <f t="array" aca="1" ref="U58" ca="1">ROUND(IF($M58="Y",VLOOKUP($N58,INDIRECT($N$2),U$5,0)*INDIRECT($M$3),VLOOKUP($N58,INDIRECT($N$2),U$5,0)),IF(LEFT($E58,1)="N",3,0))</f>
        <v>33.015000000000001</v>
      </c>
      <c r="W58" s="412" t="str">
        <f t="shared" si="44"/>
        <v>Y</v>
      </c>
      <c r="X58" s="355" t="str">
        <f t="shared" si="44"/>
        <v>04022C</v>
      </c>
      <c r="Y58" s="413" t="str">
        <f t="shared" si="44"/>
        <v>127</v>
      </c>
      <c r="Z58" s="355" t="str">
        <f t="shared" si="44"/>
        <v xml:space="preserve">Engineering Technician I </v>
      </c>
      <c r="AA58" s="414">
        <f t="shared" ca="1" si="28"/>
        <v>27.161000000000001</v>
      </c>
      <c r="AB58" s="414">
        <f t="shared" ca="1" si="29"/>
        <v>28.52</v>
      </c>
      <c r="AC58" s="414">
        <f t="shared" ca="1" si="30"/>
        <v>29.943999999999999</v>
      </c>
      <c r="AD58" s="414">
        <f t="shared" ca="1" si="31"/>
        <v>31.44</v>
      </c>
      <c r="AE58" s="414">
        <f t="shared" ca="1" si="32"/>
        <v>33.015000000000001</v>
      </c>
    </row>
    <row r="59" spans="1:31">
      <c r="A59" s="406" t="s">
        <v>152</v>
      </c>
      <c r="B59" s="464" t="s">
        <v>451</v>
      </c>
      <c r="C59" s="406">
        <v>6</v>
      </c>
      <c r="D59" s="407" t="s">
        <v>693</v>
      </c>
      <c r="E59" s="406" t="s">
        <v>43</v>
      </c>
      <c r="F59" s="406">
        <v>305</v>
      </c>
      <c r="G59" s="409">
        <f t="shared" ca="1" si="33"/>
        <v>30.635000000000002</v>
      </c>
      <c r="H59" s="409">
        <f t="shared" ca="1" si="34"/>
        <v>32.167999999999999</v>
      </c>
      <c r="I59" s="409">
        <f t="shared" ca="1" si="35"/>
        <v>33.776000000000003</v>
      </c>
      <c r="J59" s="409">
        <f t="shared" ca="1" si="36"/>
        <v>35.465000000000003</v>
      </c>
      <c r="K59" s="409">
        <f t="shared" ca="1" si="37"/>
        <v>37.238</v>
      </c>
      <c r="L59" s="502"/>
      <c r="M59" s="335" t="s">
        <v>588</v>
      </c>
      <c r="N59" s="331" t="str">
        <f t="shared" si="38"/>
        <v>04032C</v>
      </c>
      <c r="O59" s="410" t="str">
        <f t="shared" si="17"/>
        <v>128</v>
      </c>
      <c r="P59" s="332" t="str">
        <f t="shared" si="39"/>
        <v xml:space="preserve">Engineering Technician II </v>
      </c>
      <c r="Q59" s="411" cm="1">
        <f t="array" aca="1" ref="Q59" ca="1">ROUND(IF($M59="Y",VLOOKUP($N59,INDIRECT($N$2),Q$5,0)*INDIRECT($M$3),VLOOKUP($N59,INDIRECT($N$2),Q$5,0)),IF(LEFT($E59,1)="N",3,0))</f>
        <v>30.635000000000002</v>
      </c>
      <c r="R59" s="411" cm="1">
        <f t="array" aca="1" ref="R59" ca="1">ROUND(IF($M59="Y",VLOOKUP($N59,INDIRECT($N$2),R$5,0)*INDIRECT($M$3),VLOOKUP($N59,INDIRECT($N$2),R$5,0)),IF(LEFT($E59,1)="N",3,0))</f>
        <v>32.167999999999999</v>
      </c>
      <c r="S59" s="411" cm="1">
        <f t="array" aca="1" ref="S59" ca="1">ROUND(IF($M59="Y",VLOOKUP($N59,INDIRECT($N$2),S$5,0)*INDIRECT($M$3),VLOOKUP($N59,INDIRECT($N$2),S$5,0)),IF(LEFT($E59,1)="N",3,0))</f>
        <v>33.776000000000003</v>
      </c>
      <c r="T59" s="411" cm="1">
        <f t="array" aca="1" ref="T59" ca="1">ROUND(IF($M59="Y",VLOOKUP($N59,INDIRECT($N$2),T$5,0)*INDIRECT($M$3),VLOOKUP($N59,INDIRECT($N$2),T$5,0)),IF(LEFT($E59,1)="N",3,0))</f>
        <v>35.465000000000003</v>
      </c>
      <c r="U59" s="411" cm="1">
        <f t="array" aca="1" ref="U59" ca="1">ROUND(IF($M59="Y",VLOOKUP($N59,INDIRECT($N$2),U$5,0)*INDIRECT($M$3),VLOOKUP($N59,INDIRECT($N$2),U$5,0)),IF(LEFT($E59,1)="N",3,0))</f>
        <v>37.238</v>
      </c>
      <c r="W59" s="412" t="str">
        <f t="shared" si="44"/>
        <v>Y</v>
      </c>
      <c r="X59" s="355" t="str">
        <f t="shared" si="44"/>
        <v>04032C</v>
      </c>
      <c r="Y59" s="413" t="str">
        <f t="shared" si="44"/>
        <v>128</v>
      </c>
      <c r="Z59" s="355" t="str">
        <f t="shared" si="44"/>
        <v xml:space="preserve">Engineering Technician II </v>
      </c>
      <c r="AA59" s="414">
        <f t="shared" ca="1" si="28"/>
        <v>30.635000000000002</v>
      </c>
      <c r="AB59" s="414">
        <f t="shared" ca="1" si="29"/>
        <v>32.167999999999999</v>
      </c>
      <c r="AC59" s="414">
        <f t="shared" ca="1" si="30"/>
        <v>33.776000000000003</v>
      </c>
      <c r="AD59" s="414">
        <f t="shared" ca="1" si="31"/>
        <v>35.465000000000003</v>
      </c>
      <c r="AE59" s="414">
        <f t="shared" ca="1" si="32"/>
        <v>37.238</v>
      </c>
    </row>
    <row r="60" spans="1:31">
      <c r="A60" s="406" t="s">
        <v>154</v>
      </c>
      <c r="B60" s="464" t="s">
        <v>452</v>
      </c>
      <c r="C60" s="406">
        <v>7</v>
      </c>
      <c r="D60" s="407" t="s">
        <v>694</v>
      </c>
      <c r="E60" s="406" t="s">
        <v>43</v>
      </c>
      <c r="F60" s="406">
        <v>328</v>
      </c>
      <c r="G60" s="409">
        <f t="shared" ca="1" si="33"/>
        <v>32.271999999999998</v>
      </c>
      <c r="H60" s="409">
        <f t="shared" ca="1" si="34"/>
        <v>33.884999999999998</v>
      </c>
      <c r="I60" s="409">
        <f t="shared" ca="1" si="35"/>
        <v>35.58</v>
      </c>
      <c r="J60" s="409">
        <f t="shared" ca="1" si="36"/>
        <v>37.359000000000002</v>
      </c>
      <c r="K60" s="409">
        <f t="shared" ca="1" si="37"/>
        <v>39.225999999999999</v>
      </c>
      <c r="L60" s="502"/>
      <c r="M60" s="335" t="s">
        <v>588</v>
      </c>
      <c r="N60" s="331" t="str">
        <f t="shared" si="38"/>
        <v>04042C</v>
      </c>
      <c r="O60" s="410" t="str">
        <f t="shared" si="17"/>
        <v>133</v>
      </c>
      <c r="P60" s="332" t="str">
        <f t="shared" si="39"/>
        <v xml:space="preserve">Engineering Technician III </v>
      </c>
      <c r="Q60" s="411" cm="1">
        <f t="array" aca="1" ref="Q60" ca="1">ROUND(IF($M60="Y",VLOOKUP($N60,INDIRECT($N$2),Q$5,0)*INDIRECT($M$3),VLOOKUP($N60,INDIRECT($N$2),Q$5,0)),IF(LEFT($E60,1)="N",3,0))</f>
        <v>32.271999999999998</v>
      </c>
      <c r="R60" s="411" cm="1">
        <f t="array" aca="1" ref="R60" ca="1">ROUND(IF($M60="Y",VLOOKUP($N60,INDIRECT($N$2),R$5,0)*INDIRECT($M$3),VLOOKUP($N60,INDIRECT($N$2),R$5,0)),IF(LEFT($E60,1)="N",3,0))</f>
        <v>33.884999999999998</v>
      </c>
      <c r="S60" s="411" cm="1">
        <f t="array" aca="1" ref="S60" ca="1">ROUND(IF($M60="Y",VLOOKUP($N60,INDIRECT($N$2),S$5,0)*INDIRECT($M$3),VLOOKUP($N60,INDIRECT($N$2),S$5,0)),IF(LEFT($E60,1)="N",3,0))</f>
        <v>35.58</v>
      </c>
      <c r="T60" s="411" cm="1">
        <f t="array" aca="1" ref="T60" ca="1">ROUND(IF($M60="Y",VLOOKUP($N60,INDIRECT($N$2),T$5,0)*INDIRECT($M$3),VLOOKUP($N60,INDIRECT($N$2),T$5,0)),IF(LEFT($E60,1)="N",3,0))</f>
        <v>37.359000000000002</v>
      </c>
      <c r="U60" s="411" cm="1">
        <f t="array" aca="1" ref="U60" ca="1">ROUND(IF($M60="Y",VLOOKUP($N60,INDIRECT($N$2),U$5,0)*INDIRECT($M$3),VLOOKUP($N60,INDIRECT($N$2),U$5,0)),IF(LEFT($E60,1)="N",3,0))</f>
        <v>39.225999999999999</v>
      </c>
      <c r="W60" s="412" t="str">
        <f t="shared" si="44"/>
        <v>Y</v>
      </c>
      <c r="X60" s="355" t="str">
        <f t="shared" si="44"/>
        <v>04042C</v>
      </c>
      <c r="Y60" s="413" t="str">
        <f t="shared" si="44"/>
        <v>133</v>
      </c>
      <c r="Z60" s="355" t="str">
        <f t="shared" si="44"/>
        <v xml:space="preserve">Engineering Technician III </v>
      </c>
      <c r="AA60" s="414">
        <f t="shared" ca="1" si="28"/>
        <v>32.271999999999998</v>
      </c>
      <c r="AB60" s="414">
        <f t="shared" ca="1" si="29"/>
        <v>33.884999999999998</v>
      </c>
      <c r="AC60" s="414">
        <f t="shared" ca="1" si="30"/>
        <v>35.58</v>
      </c>
      <c r="AD60" s="414">
        <f t="shared" ca="1" si="31"/>
        <v>37.359000000000002</v>
      </c>
      <c r="AE60" s="414">
        <f t="shared" ca="1" si="32"/>
        <v>39.225999999999999</v>
      </c>
    </row>
    <row r="61" spans="1:31">
      <c r="A61" s="406" t="s">
        <v>156</v>
      </c>
      <c r="B61" s="464" t="s">
        <v>158</v>
      </c>
      <c r="C61" s="406">
        <v>6</v>
      </c>
      <c r="D61" s="407" t="s">
        <v>693</v>
      </c>
      <c r="E61" s="406" t="s">
        <v>43</v>
      </c>
      <c r="F61" s="406">
        <v>305</v>
      </c>
      <c r="G61" s="409">
        <f t="shared" si="33"/>
        <v>30.635000000000002</v>
      </c>
      <c r="H61" s="409">
        <f t="shared" si="34"/>
        <v>32.167999999999999</v>
      </c>
      <c r="I61" s="409">
        <f t="shared" si="35"/>
        <v>33.776000000000003</v>
      </c>
      <c r="J61" s="409">
        <f t="shared" si="36"/>
        <v>35.465000000000003</v>
      </c>
      <c r="K61" s="409">
        <f t="shared" si="37"/>
        <v>37.238</v>
      </c>
      <c r="L61" s="502"/>
      <c r="M61" s="335" t="s">
        <v>588</v>
      </c>
      <c r="N61" s="331" t="str">
        <f t="shared" si="38"/>
        <v>04232C</v>
      </c>
      <c r="O61" s="410" t="str">
        <f t="shared" si="17"/>
        <v>128</v>
      </c>
      <c r="P61" s="332" t="str">
        <f t="shared" si="39"/>
        <v>Evidence Technician</v>
      </c>
      <c r="Q61" s="451">
        <v>30.635000000000002</v>
      </c>
      <c r="R61" s="451">
        <v>32.167999999999999</v>
      </c>
      <c r="S61" s="451">
        <v>33.776000000000003</v>
      </c>
      <c r="T61" s="451">
        <v>35.465000000000003</v>
      </c>
      <c r="U61" s="451">
        <v>37.238</v>
      </c>
      <c r="W61" s="412" t="str">
        <f t="shared" si="44"/>
        <v>Y</v>
      </c>
      <c r="X61" s="355" t="str">
        <f t="shared" si="44"/>
        <v>04232C</v>
      </c>
      <c r="Y61" s="413" t="str">
        <f t="shared" si="44"/>
        <v>128</v>
      </c>
      <c r="Z61" s="355" t="str">
        <f t="shared" si="44"/>
        <v>Evidence Technician</v>
      </c>
      <c r="AA61" s="414">
        <f t="shared" si="28"/>
        <v>30.635000000000002</v>
      </c>
      <c r="AB61" s="414">
        <f t="shared" si="29"/>
        <v>32.167999999999999</v>
      </c>
      <c r="AC61" s="414">
        <f t="shared" si="30"/>
        <v>33.776000000000003</v>
      </c>
      <c r="AD61" s="414">
        <f t="shared" si="31"/>
        <v>35.465000000000003</v>
      </c>
      <c r="AE61" s="414">
        <f t="shared" si="32"/>
        <v>37.238</v>
      </c>
    </row>
    <row r="62" spans="1:31">
      <c r="A62" s="406" t="s">
        <v>159</v>
      </c>
      <c r="B62" s="464" t="s">
        <v>440</v>
      </c>
      <c r="C62" s="406">
        <v>4</v>
      </c>
      <c r="D62" s="407" t="s">
        <v>160</v>
      </c>
      <c r="E62" s="406" t="s">
        <v>43</v>
      </c>
      <c r="F62" s="406">
        <v>218</v>
      </c>
      <c r="G62" s="409">
        <f t="shared" ca="1" si="33"/>
        <v>23.16</v>
      </c>
      <c r="H62" s="409">
        <f t="shared" ca="1" si="34"/>
        <v>24.318000000000001</v>
      </c>
      <c r="I62" s="409">
        <f t="shared" ca="1" si="35"/>
        <v>25.533999999999999</v>
      </c>
      <c r="J62" s="409">
        <f t="shared" ca="1" si="36"/>
        <v>26.81</v>
      </c>
      <c r="K62" s="409">
        <f t="shared" ca="1" si="37"/>
        <v>28.151</v>
      </c>
      <c r="L62" s="502"/>
      <c r="M62" s="335" t="s">
        <v>588</v>
      </c>
      <c r="N62" s="331" t="str">
        <f t="shared" si="38"/>
        <v>04260C</v>
      </c>
      <c r="O62" s="410" t="str">
        <f t="shared" si="17"/>
        <v>151</v>
      </c>
      <c r="P62" s="332" t="str">
        <f t="shared" si="39"/>
        <v>Exhibitor Services Specialist I</v>
      </c>
      <c r="Q62" s="411" cm="1">
        <f t="array" aca="1" ref="Q62" ca="1">ROUND(IF($M62="Y",VLOOKUP($N62,INDIRECT($N$2),Q$5,0)*INDIRECT($M$3),VLOOKUP($N62,INDIRECT($N$2),Q$5,0)),IF(LEFT($E62,1)="N",3,0))</f>
        <v>23.16</v>
      </c>
      <c r="R62" s="411" cm="1">
        <f t="array" aca="1" ref="R62" ca="1">ROUND(IF($M62="Y",VLOOKUP($N62,INDIRECT($N$2),R$5,0)*INDIRECT($M$3),VLOOKUP($N62,INDIRECT($N$2),R$5,0)),IF(LEFT($E62,1)="N",3,0))</f>
        <v>24.318000000000001</v>
      </c>
      <c r="S62" s="411" cm="1">
        <f t="array" aca="1" ref="S62" ca="1">ROUND(IF($M62="Y",VLOOKUP($N62,INDIRECT($N$2),S$5,0)*INDIRECT($M$3),VLOOKUP($N62,INDIRECT($N$2),S$5,0)),IF(LEFT($E62,1)="N",3,0))</f>
        <v>25.533999999999999</v>
      </c>
      <c r="T62" s="411" cm="1">
        <f t="array" aca="1" ref="T62" ca="1">ROUND(IF($M62="Y",VLOOKUP($N62,INDIRECT($N$2),T$5,0)*INDIRECT($M$3),VLOOKUP($N62,INDIRECT($N$2),T$5,0)),IF(LEFT($E62,1)="N",3,0))</f>
        <v>26.81</v>
      </c>
      <c r="U62" s="411" cm="1">
        <f t="array" aca="1" ref="U62" ca="1">ROUND(IF($M62="Y",VLOOKUP($N62,INDIRECT($N$2),U$5,0)*INDIRECT($M$3),VLOOKUP($N62,INDIRECT($N$2),U$5,0)),IF(LEFT($E62,1)="N",3,0))</f>
        <v>28.151</v>
      </c>
      <c r="W62" s="412" t="str">
        <f t="shared" si="44"/>
        <v>Y</v>
      </c>
      <c r="X62" s="355" t="str">
        <f t="shared" si="44"/>
        <v>04260C</v>
      </c>
      <c r="Y62" s="413" t="str">
        <f t="shared" si="44"/>
        <v>151</v>
      </c>
      <c r="Z62" s="355" t="str">
        <f t="shared" si="44"/>
        <v>Exhibitor Services Specialist I</v>
      </c>
      <c r="AA62" s="414">
        <f t="shared" ca="1" si="28"/>
        <v>23.16</v>
      </c>
      <c r="AB62" s="414">
        <f t="shared" ca="1" si="29"/>
        <v>24.318000000000001</v>
      </c>
      <c r="AC62" s="414">
        <f t="shared" ca="1" si="30"/>
        <v>25.533999999999999</v>
      </c>
      <c r="AD62" s="414">
        <f t="shared" ca="1" si="31"/>
        <v>26.81</v>
      </c>
      <c r="AE62" s="414">
        <f t="shared" ca="1" si="32"/>
        <v>28.151</v>
      </c>
    </row>
    <row r="63" spans="1:31">
      <c r="A63" s="406" t="s">
        <v>162</v>
      </c>
      <c r="B63" s="464" t="s">
        <v>441</v>
      </c>
      <c r="C63" s="406">
        <v>5</v>
      </c>
      <c r="D63" s="407" t="s">
        <v>163</v>
      </c>
      <c r="E63" s="406" t="s">
        <v>43</v>
      </c>
      <c r="F63" s="406">
        <v>253</v>
      </c>
      <c r="G63" s="409">
        <f t="shared" ca="1" si="33"/>
        <v>25.459</v>
      </c>
      <c r="H63" s="409">
        <f t="shared" ca="1" si="34"/>
        <v>26.731000000000002</v>
      </c>
      <c r="I63" s="409">
        <f t="shared" ca="1" si="35"/>
        <v>28.068000000000001</v>
      </c>
      <c r="J63" s="409">
        <f t="shared" ca="1" si="36"/>
        <v>29.472999999999999</v>
      </c>
      <c r="K63" s="409">
        <f t="shared" ca="1" si="37"/>
        <v>30.946000000000002</v>
      </c>
      <c r="L63" s="502"/>
      <c r="M63" s="335" t="s">
        <v>588</v>
      </c>
      <c r="N63" s="331" t="str">
        <f t="shared" si="38"/>
        <v>04261C</v>
      </c>
      <c r="O63" s="410" t="str">
        <f t="shared" ref="O63:O94" si="45">D63</f>
        <v>051</v>
      </c>
      <c r="P63" s="332" t="str">
        <f t="shared" si="39"/>
        <v>Exhibitor Services Specialist II</v>
      </c>
      <c r="Q63" s="411" cm="1">
        <f t="array" aca="1" ref="Q63" ca="1">ROUND(IF($M63="Y",VLOOKUP($N63,INDIRECT($N$2),Q$5,0)*INDIRECT($M$3),VLOOKUP($N63,INDIRECT($N$2),Q$5,0)),IF(LEFT($E63,1)="N",3,0))</f>
        <v>25.459</v>
      </c>
      <c r="R63" s="411" cm="1">
        <f t="array" aca="1" ref="R63" ca="1">ROUND(IF($M63="Y",VLOOKUP($N63,INDIRECT($N$2),R$5,0)*INDIRECT($M$3),VLOOKUP($N63,INDIRECT($N$2),R$5,0)),IF(LEFT($E63,1)="N",3,0))</f>
        <v>26.731000000000002</v>
      </c>
      <c r="S63" s="411" cm="1">
        <f t="array" aca="1" ref="S63" ca="1">ROUND(IF($M63="Y",VLOOKUP($N63,INDIRECT($N$2),S$5,0)*INDIRECT($M$3),VLOOKUP($N63,INDIRECT($N$2),S$5,0)),IF(LEFT($E63,1)="N",3,0))</f>
        <v>28.068000000000001</v>
      </c>
      <c r="T63" s="411" cm="1">
        <f t="array" aca="1" ref="T63" ca="1">ROUND(IF($M63="Y",VLOOKUP($N63,INDIRECT($N$2),T$5,0)*INDIRECT($M$3),VLOOKUP($N63,INDIRECT($N$2),T$5,0)),IF(LEFT($E63,1)="N",3,0))</f>
        <v>29.472999999999999</v>
      </c>
      <c r="U63" s="411" cm="1">
        <f t="array" aca="1" ref="U63" ca="1">ROUND(IF($M63="Y",VLOOKUP($N63,INDIRECT($N$2),U$5,0)*INDIRECT($M$3),VLOOKUP($N63,INDIRECT($N$2),U$5,0)),IF(LEFT($E63,1)="N",3,0))</f>
        <v>30.946000000000002</v>
      </c>
      <c r="W63" s="412" t="str">
        <f t="shared" si="44"/>
        <v>Y</v>
      </c>
      <c r="X63" s="355" t="str">
        <f t="shared" si="44"/>
        <v>04261C</v>
      </c>
      <c r="Y63" s="413" t="str">
        <f t="shared" si="44"/>
        <v>051</v>
      </c>
      <c r="Z63" s="355" t="str">
        <f t="shared" si="44"/>
        <v>Exhibitor Services Specialist II</v>
      </c>
      <c r="AA63" s="414">
        <f t="shared" ca="1" si="28"/>
        <v>25.459</v>
      </c>
      <c r="AB63" s="414">
        <f t="shared" ca="1" si="29"/>
        <v>26.731000000000002</v>
      </c>
      <c r="AC63" s="414">
        <f t="shared" ca="1" si="30"/>
        <v>28.068000000000001</v>
      </c>
      <c r="AD63" s="414">
        <f t="shared" ca="1" si="31"/>
        <v>29.472999999999999</v>
      </c>
      <c r="AE63" s="414">
        <f t="shared" ca="1" si="32"/>
        <v>30.946000000000002</v>
      </c>
    </row>
    <row r="64" spans="1:31">
      <c r="A64" s="406" t="s">
        <v>168</v>
      </c>
      <c r="B64" s="464" t="s">
        <v>442</v>
      </c>
      <c r="C64" s="406">
        <v>7</v>
      </c>
      <c r="D64" s="407" t="s">
        <v>742</v>
      </c>
      <c r="E64" s="406" t="s">
        <v>43</v>
      </c>
      <c r="F64" s="406">
        <v>338</v>
      </c>
      <c r="G64" s="409">
        <f t="shared" ca="1" si="33"/>
        <v>32.305</v>
      </c>
      <c r="H64" s="409">
        <f t="shared" ca="1" si="34"/>
        <v>33.923999999999999</v>
      </c>
      <c r="I64" s="409">
        <f t="shared" ca="1" si="35"/>
        <v>35.619</v>
      </c>
      <c r="J64" s="409">
        <f t="shared" ca="1" si="36"/>
        <v>37.4</v>
      </c>
      <c r="K64" s="409">
        <f t="shared" ca="1" si="37"/>
        <v>39.271999999999998</v>
      </c>
      <c r="L64" s="502"/>
      <c r="M64" s="335" t="s">
        <v>588</v>
      </c>
      <c r="N64" s="331" t="str">
        <f t="shared" si="38"/>
        <v>04384C</v>
      </c>
      <c r="O64" s="410" t="str">
        <f t="shared" si="45"/>
        <v>207</v>
      </c>
      <c r="P64" s="332" t="str">
        <f t="shared" si="39"/>
        <v xml:space="preserve">Fire Inspections Specialist I </v>
      </c>
      <c r="Q64" s="411" cm="1">
        <f t="array" aca="1" ref="Q64" ca="1">ROUND(IF($M64="Y",VLOOKUP($N64,INDIRECT($N$2),Q$5,0)*INDIRECT($M$3),VLOOKUP($N64,INDIRECT($N$2),Q$5,0)),IF(LEFT($E64,1)="N",3,0))</f>
        <v>32.305</v>
      </c>
      <c r="R64" s="411" cm="1">
        <f t="array" aca="1" ref="R64" ca="1">ROUND(IF($M64="Y",VLOOKUP($N64,INDIRECT($N$2),R$5,0)*INDIRECT($M$3),VLOOKUP($N64,INDIRECT($N$2),R$5,0)),IF(LEFT($E64,1)="N",3,0))</f>
        <v>33.923999999999999</v>
      </c>
      <c r="S64" s="411" cm="1">
        <f t="array" aca="1" ref="S64" ca="1">ROUND(IF($M64="Y",VLOOKUP($N64,INDIRECT($N$2),S$5,0)*INDIRECT($M$3),VLOOKUP($N64,INDIRECT($N$2),S$5,0)),IF(LEFT($E64,1)="N",3,0))</f>
        <v>35.619</v>
      </c>
      <c r="T64" s="411" cm="1">
        <f t="array" aca="1" ref="T64" ca="1">ROUND(IF($M64="Y",VLOOKUP($N64,INDIRECT($N$2),T$5,0)*INDIRECT($M$3),VLOOKUP($N64,INDIRECT($N$2),T$5,0)),IF(LEFT($E64,1)="N",3,0))</f>
        <v>37.4</v>
      </c>
      <c r="U64" s="411" cm="1">
        <f t="array" aca="1" ref="U64" ca="1">ROUND(IF($M64="Y",VLOOKUP($N64,INDIRECT($N$2),U$5,0)*INDIRECT($M$3),VLOOKUP($N64,INDIRECT($N$2),U$5,0)),IF(LEFT($E64,1)="N",3,0))</f>
        <v>39.271999999999998</v>
      </c>
      <c r="W64" s="412" t="str">
        <f t="shared" si="44"/>
        <v>Y</v>
      </c>
      <c r="X64" s="355" t="str">
        <f t="shared" si="44"/>
        <v>04384C</v>
      </c>
      <c r="Y64" s="413" t="str">
        <f t="shared" si="44"/>
        <v>207</v>
      </c>
      <c r="Z64" s="355" t="str">
        <f t="shared" si="44"/>
        <v xml:space="preserve">Fire Inspections Specialist I </v>
      </c>
      <c r="AA64" s="414">
        <f t="shared" ca="1" si="28"/>
        <v>32.305</v>
      </c>
      <c r="AB64" s="414">
        <f t="shared" ca="1" si="29"/>
        <v>33.923999999999999</v>
      </c>
      <c r="AC64" s="414">
        <f t="shared" ca="1" si="30"/>
        <v>35.619</v>
      </c>
      <c r="AD64" s="414">
        <f t="shared" ca="1" si="31"/>
        <v>37.4</v>
      </c>
      <c r="AE64" s="414">
        <f t="shared" ca="1" si="32"/>
        <v>39.271999999999998</v>
      </c>
    </row>
    <row r="65" spans="1:31">
      <c r="A65" s="406" t="s">
        <v>170</v>
      </c>
      <c r="B65" s="464" t="s">
        <v>443</v>
      </c>
      <c r="C65" s="406">
        <v>8</v>
      </c>
      <c r="D65" s="407" t="s">
        <v>94</v>
      </c>
      <c r="E65" s="406" t="s">
        <v>43</v>
      </c>
      <c r="F65" s="406">
        <v>375</v>
      </c>
      <c r="G65" s="409">
        <f t="shared" ca="1" si="33"/>
        <v>35.139000000000003</v>
      </c>
      <c r="H65" s="409">
        <f t="shared" ca="1" si="34"/>
        <v>36.896000000000001</v>
      </c>
      <c r="I65" s="409">
        <f t="shared" ca="1" si="35"/>
        <v>38.741</v>
      </c>
      <c r="J65" s="409">
        <f t="shared" ca="1" si="36"/>
        <v>40.677999999999997</v>
      </c>
      <c r="K65" s="409">
        <f t="shared" ca="1" si="37"/>
        <v>42.713999999999999</v>
      </c>
      <c r="L65" s="502"/>
      <c r="M65" s="335" t="s">
        <v>588</v>
      </c>
      <c r="N65" s="331" t="str">
        <f t="shared" si="38"/>
        <v>04386C</v>
      </c>
      <c r="O65" s="410" t="str">
        <f t="shared" si="45"/>
        <v>099</v>
      </c>
      <c r="P65" s="332" t="str">
        <f t="shared" si="39"/>
        <v xml:space="preserve">Fire Inspections Specialist II </v>
      </c>
      <c r="Q65" s="411" cm="1">
        <f t="array" aca="1" ref="Q65" ca="1">ROUND(IF($M65="Y",VLOOKUP($N65,INDIRECT($N$2),Q$5,0)*INDIRECT($M$3),VLOOKUP($N65,INDIRECT($N$2),Q$5,0)),IF(LEFT($E65,1)="N",3,0))</f>
        <v>35.139000000000003</v>
      </c>
      <c r="R65" s="411" cm="1">
        <f t="array" aca="1" ref="R65" ca="1">ROUND(IF($M65="Y",VLOOKUP($N65,INDIRECT($N$2),R$5,0)*INDIRECT($M$3),VLOOKUP($N65,INDIRECT($N$2),R$5,0)),IF(LEFT($E65,1)="N",3,0))</f>
        <v>36.896000000000001</v>
      </c>
      <c r="S65" s="411" cm="1">
        <f t="array" aca="1" ref="S65" ca="1">ROUND(IF($M65="Y",VLOOKUP($N65,INDIRECT($N$2),S$5,0)*INDIRECT($M$3),VLOOKUP($N65,INDIRECT($N$2),S$5,0)),IF(LEFT($E65,1)="N",3,0))</f>
        <v>38.741</v>
      </c>
      <c r="T65" s="411" cm="1">
        <f t="array" aca="1" ref="T65" ca="1">ROUND(IF($M65="Y",VLOOKUP($N65,INDIRECT($N$2),T$5,0)*INDIRECT($M$3),VLOOKUP($N65,INDIRECT($N$2),T$5,0)),IF(LEFT($E65,1)="N",3,0))</f>
        <v>40.677999999999997</v>
      </c>
      <c r="U65" s="411" cm="1">
        <f t="array" aca="1" ref="U65" ca="1">ROUND(IF($M65="Y",VLOOKUP($N65,INDIRECT($N$2),U$5,0)*INDIRECT($M$3),VLOOKUP($N65,INDIRECT($N$2),U$5,0)),IF(LEFT($E65,1)="N",3,0))</f>
        <v>42.713999999999999</v>
      </c>
      <c r="W65" s="412" t="str">
        <f t="shared" si="44"/>
        <v>Y</v>
      </c>
      <c r="X65" s="355" t="str">
        <f t="shared" si="44"/>
        <v>04386C</v>
      </c>
      <c r="Y65" s="413" t="str">
        <f t="shared" si="44"/>
        <v>099</v>
      </c>
      <c r="Z65" s="355" t="str">
        <f t="shared" si="44"/>
        <v xml:space="preserve">Fire Inspections Specialist II </v>
      </c>
      <c r="AA65" s="414">
        <f t="shared" ca="1" si="28"/>
        <v>35.139000000000003</v>
      </c>
      <c r="AB65" s="414">
        <f t="shared" ca="1" si="29"/>
        <v>36.896000000000001</v>
      </c>
      <c r="AC65" s="414">
        <f t="shared" ca="1" si="30"/>
        <v>38.741</v>
      </c>
      <c r="AD65" s="414">
        <f t="shared" ca="1" si="31"/>
        <v>40.677999999999997</v>
      </c>
      <c r="AE65" s="414">
        <f t="shared" ca="1" si="32"/>
        <v>42.713999999999999</v>
      </c>
    </row>
    <row r="66" spans="1:31">
      <c r="A66" s="406" t="s">
        <v>165</v>
      </c>
      <c r="B66" s="464" t="s">
        <v>784</v>
      </c>
      <c r="C66" s="406">
        <v>9</v>
      </c>
      <c r="D66" s="407" t="s">
        <v>166</v>
      </c>
      <c r="E66" s="406" t="s">
        <v>43</v>
      </c>
      <c r="F66" s="406">
        <v>418</v>
      </c>
      <c r="G66" s="409">
        <f t="shared" ca="1" si="33"/>
        <v>39.701999999999998</v>
      </c>
      <c r="H66" s="409">
        <f t="shared" ca="1" si="34"/>
        <v>41.688000000000002</v>
      </c>
      <c r="I66" s="409">
        <f t="shared" ca="1" si="35"/>
        <v>43.771000000000001</v>
      </c>
      <c r="J66" s="409">
        <f t="shared" ca="1" si="36"/>
        <v>45.960999999999999</v>
      </c>
      <c r="K66" s="409">
        <f t="shared" ca="1" si="37"/>
        <v>48.258000000000003</v>
      </c>
      <c r="L66" s="502"/>
      <c r="M66" s="335" t="s">
        <v>588</v>
      </c>
      <c r="N66" s="331" t="str">
        <f t="shared" si="38"/>
        <v>04382C</v>
      </c>
      <c r="O66" s="410" t="str">
        <f t="shared" si="45"/>
        <v>119</v>
      </c>
      <c r="P66" s="332" t="str">
        <f t="shared" si="39"/>
        <v>Fire Inspections Specialist III</v>
      </c>
      <c r="Q66" s="411" cm="1">
        <f t="array" aca="1" ref="Q66" ca="1">ROUND(IF($M66="Y",VLOOKUP($N66,INDIRECT($N$2),Q$5,0)*INDIRECT($M$3),VLOOKUP($N66,INDIRECT($N$2),Q$5,0)),IF(LEFT($E66,1)="N",3,0))</f>
        <v>39.701999999999998</v>
      </c>
      <c r="R66" s="411" cm="1">
        <f t="array" aca="1" ref="R66" ca="1">ROUND(IF($M66="Y",VLOOKUP($N66,INDIRECT($N$2),R$5,0)*INDIRECT($M$3),VLOOKUP($N66,INDIRECT($N$2),R$5,0)),IF(LEFT($E66,1)="N",3,0))</f>
        <v>41.688000000000002</v>
      </c>
      <c r="S66" s="411" cm="1">
        <f t="array" aca="1" ref="S66" ca="1">ROUND(IF($M66="Y",VLOOKUP($N66,INDIRECT($N$2),S$5,0)*INDIRECT($M$3),VLOOKUP($N66,INDIRECT($N$2),S$5,0)),IF(LEFT($E66,1)="N",3,0))</f>
        <v>43.771000000000001</v>
      </c>
      <c r="T66" s="411" cm="1">
        <f t="array" aca="1" ref="T66" ca="1">ROUND(IF($M66="Y",VLOOKUP($N66,INDIRECT($N$2),T$5,0)*INDIRECT($M$3),VLOOKUP($N66,INDIRECT($N$2),T$5,0)),IF(LEFT($E66,1)="N",3,0))</f>
        <v>45.960999999999999</v>
      </c>
      <c r="U66" s="411" cm="1">
        <f t="array" aca="1" ref="U66" ca="1">ROUND(IF($M66="Y",VLOOKUP($N66,INDIRECT($N$2),U$5,0)*INDIRECT($M$3),VLOOKUP($N66,INDIRECT($N$2),U$5,0)),IF(LEFT($E66,1)="N",3,0))</f>
        <v>48.258000000000003</v>
      </c>
      <c r="W66" s="412" t="str">
        <f t="shared" si="44"/>
        <v>Y</v>
      </c>
      <c r="X66" s="355" t="str">
        <f t="shared" si="44"/>
        <v>04382C</v>
      </c>
      <c r="Y66" s="413" t="str">
        <f t="shared" si="44"/>
        <v>119</v>
      </c>
      <c r="Z66" s="355" t="str">
        <f t="shared" si="44"/>
        <v>Fire Inspections Specialist III</v>
      </c>
      <c r="AA66" s="414">
        <f t="shared" ca="1" si="28"/>
        <v>39.701999999999998</v>
      </c>
      <c r="AB66" s="414">
        <f t="shared" ca="1" si="29"/>
        <v>41.688000000000002</v>
      </c>
      <c r="AC66" s="414">
        <f t="shared" ca="1" si="30"/>
        <v>43.771000000000001</v>
      </c>
      <c r="AD66" s="414">
        <f t="shared" ca="1" si="31"/>
        <v>45.960999999999999</v>
      </c>
      <c r="AE66" s="414">
        <f t="shared" ca="1" si="32"/>
        <v>48.258000000000003</v>
      </c>
    </row>
    <row r="67" spans="1:31">
      <c r="A67" s="406" t="s">
        <v>175</v>
      </c>
      <c r="B67" s="464" t="s">
        <v>476</v>
      </c>
      <c r="C67" s="406">
        <v>7</v>
      </c>
      <c r="D67" s="407" t="s">
        <v>739</v>
      </c>
      <c r="E67" s="406" t="s">
        <v>43</v>
      </c>
      <c r="F67" s="406">
        <v>333</v>
      </c>
      <c r="G67" s="409">
        <f t="shared" ca="1" si="33"/>
        <v>32.307000000000002</v>
      </c>
      <c r="H67" s="409">
        <f t="shared" ca="1" si="34"/>
        <v>33.923999999999999</v>
      </c>
      <c r="I67" s="409">
        <f t="shared" ca="1" si="35"/>
        <v>35.619</v>
      </c>
      <c r="J67" s="409">
        <f t="shared" ca="1" si="36"/>
        <v>37.4</v>
      </c>
      <c r="K67" s="409">
        <f t="shared" ca="1" si="37"/>
        <v>39.271999999999998</v>
      </c>
      <c r="L67" s="502"/>
      <c r="M67" s="335" t="s">
        <v>588</v>
      </c>
      <c r="N67" s="331" t="str">
        <f t="shared" si="38"/>
        <v>05062C</v>
      </c>
      <c r="O67" s="410" t="str">
        <f t="shared" si="45"/>
        <v>206</v>
      </c>
      <c r="P67" s="332" t="str">
        <f t="shared" si="39"/>
        <v>Forensic FirearmsTechnician</v>
      </c>
      <c r="Q67" s="411" cm="1">
        <f t="array" aca="1" ref="Q67" ca="1">ROUND(IF($M67="Y",VLOOKUP($N67,INDIRECT($N$2),Q$5,0)*INDIRECT($M$3),VLOOKUP($N67,INDIRECT($N$2),Q$5,0)),IF(LEFT($E67,1)="N",3,0))</f>
        <v>32.307000000000002</v>
      </c>
      <c r="R67" s="411" cm="1">
        <f t="array" aca="1" ref="R67" ca="1">ROUND(IF($M67="Y",VLOOKUP($N67,INDIRECT($N$2),R$5,0)*INDIRECT($M$3),VLOOKUP($N67,INDIRECT($N$2),R$5,0)),IF(LEFT($E67,1)="N",3,0))</f>
        <v>33.923999999999999</v>
      </c>
      <c r="S67" s="411" cm="1">
        <f t="array" aca="1" ref="S67" ca="1">ROUND(IF($M67="Y",VLOOKUP($N67,INDIRECT($N$2),S$5,0)*INDIRECT($M$3),VLOOKUP($N67,INDIRECT($N$2),S$5,0)),IF(LEFT($E67,1)="N",3,0))</f>
        <v>35.619</v>
      </c>
      <c r="T67" s="411" cm="1">
        <f t="array" aca="1" ref="T67" ca="1">ROUND(IF($M67="Y",VLOOKUP($N67,INDIRECT($N$2),T$5,0)*INDIRECT($M$3),VLOOKUP($N67,INDIRECT($N$2),T$5,0)),IF(LEFT($E67,1)="N",3,0))</f>
        <v>37.4</v>
      </c>
      <c r="U67" s="411" cm="1">
        <f t="array" aca="1" ref="U67" ca="1">ROUND(IF($M67="Y",VLOOKUP($N67,INDIRECT($N$2),U$5,0)*INDIRECT($M$3),VLOOKUP($N67,INDIRECT($N$2),U$5,0)),IF(LEFT($E67,1)="N",3,0))</f>
        <v>39.271999999999998</v>
      </c>
      <c r="W67" s="412" t="str">
        <f t="shared" si="44"/>
        <v>Y</v>
      </c>
      <c r="X67" s="355" t="str">
        <f t="shared" si="44"/>
        <v>05062C</v>
      </c>
      <c r="Y67" s="413" t="str">
        <f t="shared" si="44"/>
        <v>206</v>
      </c>
      <c r="Z67" s="355" t="str">
        <f t="shared" si="44"/>
        <v>Forensic FirearmsTechnician</v>
      </c>
      <c r="AA67" s="414">
        <f t="shared" ca="1" si="28"/>
        <v>32.307000000000002</v>
      </c>
      <c r="AB67" s="414">
        <f t="shared" ca="1" si="29"/>
        <v>33.923999999999999</v>
      </c>
      <c r="AC67" s="414">
        <f t="shared" ca="1" si="30"/>
        <v>35.619</v>
      </c>
      <c r="AD67" s="414">
        <f t="shared" ca="1" si="31"/>
        <v>37.4</v>
      </c>
      <c r="AE67" s="414">
        <f t="shared" ca="1" si="32"/>
        <v>39.271999999999998</v>
      </c>
    </row>
    <row r="68" spans="1:31">
      <c r="A68" s="406" t="s">
        <v>172</v>
      </c>
      <c r="B68" s="464" t="s">
        <v>176</v>
      </c>
      <c r="C68" s="406">
        <v>6</v>
      </c>
      <c r="D68" s="407" t="s">
        <v>173</v>
      </c>
      <c r="E68" s="406" t="s">
        <v>43</v>
      </c>
      <c r="F68" s="406">
        <v>305</v>
      </c>
      <c r="G68" s="409">
        <f t="shared" ca="1" si="33"/>
        <v>30.033999999999999</v>
      </c>
      <c r="H68" s="409">
        <f t="shared" ca="1" si="34"/>
        <v>31.536999999999999</v>
      </c>
      <c r="I68" s="409">
        <f t="shared" ca="1" si="35"/>
        <v>33.113</v>
      </c>
      <c r="J68" s="409">
        <f t="shared" ca="1" si="36"/>
        <v>34.770000000000003</v>
      </c>
      <c r="K68" s="409">
        <f t="shared" ca="1" si="37"/>
        <v>36.506999999999998</v>
      </c>
      <c r="L68" s="502"/>
      <c r="M68" s="335" t="s">
        <v>588</v>
      </c>
      <c r="N68" s="331" t="str">
        <f t="shared" si="38"/>
        <v>05035C</v>
      </c>
      <c r="O68" s="410" t="str">
        <f t="shared" si="45"/>
        <v>083</v>
      </c>
      <c r="P68" s="332" t="str">
        <f t="shared" si="39"/>
        <v>Forensic Technician</v>
      </c>
      <c r="Q68" s="411" cm="1">
        <f t="array" aca="1" ref="Q68" ca="1">ROUND(IF($M68="Y",VLOOKUP($N68,INDIRECT($N$2),Q$5,0)*INDIRECT($M$3),VLOOKUP($N68,INDIRECT($N$2),Q$5,0)),IF(LEFT($E68,1)="N",3,0))</f>
        <v>30.033999999999999</v>
      </c>
      <c r="R68" s="411" cm="1">
        <f t="array" aca="1" ref="R68" ca="1">ROUND(IF($M68="Y",VLOOKUP($N68,INDIRECT($N$2),R$5,0)*INDIRECT($M$3),VLOOKUP($N68,INDIRECT($N$2),R$5,0)),IF(LEFT($E68,1)="N",3,0))</f>
        <v>31.536999999999999</v>
      </c>
      <c r="S68" s="411" cm="1">
        <f t="array" aca="1" ref="S68" ca="1">ROUND(IF($M68="Y",VLOOKUP($N68,INDIRECT($N$2),S$5,0)*INDIRECT($M$3),VLOOKUP($N68,INDIRECT($N$2),S$5,0)),IF(LEFT($E68,1)="N",3,0))</f>
        <v>33.113</v>
      </c>
      <c r="T68" s="411" cm="1">
        <f t="array" aca="1" ref="T68" ca="1">ROUND(IF($M68="Y",VLOOKUP($N68,INDIRECT($N$2),T$5,0)*INDIRECT($M$3),VLOOKUP($N68,INDIRECT($N$2),T$5,0)),IF(LEFT($E68,1)="N",3,0))</f>
        <v>34.770000000000003</v>
      </c>
      <c r="U68" s="411" cm="1">
        <f t="array" aca="1" ref="U68" ca="1">ROUND(IF($M68="Y",VLOOKUP($N68,INDIRECT($N$2),U$5,0)*INDIRECT($M$3),VLOOKUP($N68,INDIRECT($N$2),U$5,0)),IF(LEFT($E68,1)="N",3,0))</f>
        <v>36.506999999999998</v>
      </c>
      <c r="W68" s="412" t="str">
        <f t="shared" si="44"/>
        <v>Y</v>
      </c>
      <c r="X68" s="355" t="str">
        <f t="shared" si="44"/>
        <v>05035C</v>
      </c>
      <c r="Y68" s="413" t="str">
        <f t="shared" si="44"/>
        <v>083</v>
      </c>
      <c r="Z68" s="355" t="str">
        <f t="shared" si="44"/>
        <v>Forensic Technician</v>
      </c>
      <c r="AA68" s="414">
        <f t="shared" ref="AA68:AA98" ca="1" si="46">IF(LEFT($E68,1)="N",Q68,ROUNDUP(Q68/2080,3))</f>
        <v>30.033999999999999</v>
      </c>
      <c r="AB68" s="414">
        <f t="shared" ref="AB68:AB98" ca="1" si="47">IF(LEFT($E68,1)="N",R68,ROUNDUP(R68/2080,3))</f>
        <v>31.536999999999999</v>
      </c>
      <c r="AC68" s="414">
        <f t="shared" ref="AC68:AC98" ca="1" si="48">IF(LEFT($E68,1)="N",S68,ROUNDUP(S68/2080,3))</f>
        <v>33.113</v>
      </c>
      <c r="AD68" s="414">
        <f t="shared" ref="AD68:AD98" ca="1" si="49">IF(LEFT($E68,1)="N",T68,ROUNDUP(T68/2080,3))</f>
        <v>34.770000000000003</v>
      </c>
      <c r="AE68" s="414">
        <f t="shared" ref="AE68:AE98" ca="1" si="50">IF(LEFT($E68,1)="N",U68,ROUNDUP(U68/2080,3))</f>
        <v>36.506999999999998</v>
      </c>
    </row>
    <row r="69" spans="1:31">
      <c r="A69" s="406" t="s">
        <v>177</v>
      </c>
      <c r="B69" s="464" t="s">
        <v>179</v>
      </c>
      <c r="C69" s="406">
        <v>6</v>
      </c>
      <c r="D69" s="407" t="s">
        <v>178</v>
      </c>
      <c r="E69" s="406" t="s">
        <v>43</v>
      </c>
      <c r="F69" s="406">
        <v>288</v>
      </c>
      <c r="G69" s="409">
        <f t="shared" ca="1" si="33"/>
        <v>28.89</v>
      </c>
      <c r="H69" s="409">
        <f t="shared" ca="1" si="34"/>
        <v>30.332999999999998</v>
      </c>
      <c r="I69" s="409">
        <f t="shared" ca="1" si="35"/>
        <v>31.85</v>
      </c>
      <c r="J69" s="409">
        <f t="shared" ca="1" si="36"/>
        <v>33.442999999999998</v>
      </c>
      <c r="K69" s="409">
        <f t="shared" ca="1" si="37"/>
        <v>35.113999999999997</v>
      </c>
      <c r="L69" s="502"/>
      <c r="M69" s="335" t="s">
        <v>588</v>
      </c>
      <c r="N69" s="331" t="str">
        <f t="shared" si="38"/>
        <v>05330C</v>
      </c>
      <c r="O69" s="410" t="str">
        <f t="shared" si="45"/>
        <v>081</v>
      </c>
      <c r="P69" s="332" t="str">
        <f t="shared" si="39"/>
        <v xml:space="preserve">Graphic Designer I </v>
      </c>
      <c r="Q69" s="411" cm="1">
        <f t="array" aca="1" ref="Q69" ca="1">ROUND(IF($M69="Y",VLOOKUP($N69,INDIRECT($N$2),Q$5,0)*INDIRECT($M$3),VLOOKUP($N69,INDIRECT($N$2),Q$5,0)),IF(LEFT($E69,1)="N",3,0))</f>
        <v>28.89</v>
      </c>
      <c r="R69" s="411" cm="1">
        <f t="array" aca="1" ref="R69" ca="1">ROUND(IF($M69="Y",VLOOKUP($N69,INDIRECT($N$2),R$5,0)*INDIRECT($M$3),VLOOKUP($N69,INDIRECT($N$2),R$5,0)),IF(LEFT($E69,1)="N",3,0))</f>
        <v>30.332999999999998</v>
      </c>
      <c r="S69" s="411" cm="1">
        <f t="array" aca="1" ref="S69" ca="1">ROUND(IF($M69="Y",VLOOKUP($N69,INDIRECT($N$2),S$5,0)*INDIRECT($M$3),VLOOKUP($N69,INDIRECT($N$2),S$5,0)),IF(LEFT($E69,1)="N",3,0))</f>
        <v>31.85</v>
      </c>
      <c r="T69" s="411" cm="1">
        <f t="array" aca="1" ref="T69" ca="1">ROUND(IF($M69="Y",VLOOKUP($N69,INDIRECT($N$2),T$5,0)*INDIRECT($M$3),VLOOKUP($N69,INDIRECT($N$2),T$5,0)),IF(LEFT($E69,1)="N",3,0))</f>
        <v>33.442999999999998</v>
      </c>
      <c r="U69" s="411" cm="1">
        <f t="array" aca="1" ref="U69" ca="1">ROUND(IF($M69="Y",VLOOKUP($N69,INDIRECT($N$2),U$5,0)*INDIRECT($M$3),VLOOKUP($N69,INDIRECT($N$2),U$5,0)),IF(LEFT($E69,1)="N",3,0))</f>
        <v>35.113999999999997</v>
      </c>
      <c r="W69" s="412" t="str">
        <f t="shared" si="44"/>
        <v>Y</v>
      </c>
      <c r="X69" s="355" t="str">
        <f t="shared" si="44"/>
        <v>05330C</v>
      </c>
      <c r="Y69" s="413" t="str">
        <f t="shared" si="44"/>
        <v>081</v>
      </c>
      <c r="Z69" s="355" t="str">
        <f t="shared" si="44"/>
        <v xml:space="preserve">Graphic Designer I </v>
      </c>
      <c r="AA69" s="414">
        <f t="shared" ca="1" si="46"/>
        <v>28.89</v>
      </c>
      <c r="AB69" s="414">
        <f t="shared" ca="1" si="47"/>
        <v>30.332999999999998</v>
      </c>
      <c r="AC69" s="414">
        <f t="shared" ca="1" si="48"/>
        <v>31.85</v>
      </c>
      <c r="AD69" s="414">
        <f t="shared" ca="1" si="49"/>
        <v>33.442999999999998</v>
      </c>
      <c r="AE69" s="414">
        <f t="shared" ca="1" si="50"/>
        <v>35.113999999999997</v>
      </c>
    </row>
    <row r="70" spans="1:31">
      <c r="A70" s="406" t="s">
        <v>180</v>
      </c>
      <c r="B70" s="464" t="s">
        <v>182</v>
      </c>
      <c r="C70" s="406">
        <v>7</v>
      </c>
      <c r="D70" s="407" t="s">
        <v>181</v>
      </c>
      <c r="E70" s="406" t="s">
        <v>43</v>
      </c>
      <c r="F70" s="406">
        <v>330</v>
      </c>
      <c r="G70" s="409">
        <f t="shared" ref="G70:K101" ca="1" si="51">Q70</f>
        <v>31.192</v>
      </c>
      <c r="H70" s="409">
        <f t="shared" ca="1" si="51"/>
        <v>32.750999999999998</v>
      </c>
      <c r="I70" s="409">
        <f t="shared" ca="1" si="51"/>
        <v>34.389000000000003</v>
      </c>
      <c r="J70" s="409">
        <f t="shared" ca="1" si="51"/>
        <v>36.11</v>
      </c>
      <c r="K70" s="409">
        <f t="shared" ca="1" si="51"/>
        <v>37.914000000000001</v>
      </c>
      <c r="L70" s="502"/>
      <c r="M70" s="335" t="s">
        <v>588</v>
      </c>
      <c r="N70" s="331" t="str">
        <f t="shared" si="38"/>
        <v>05340C</v>
      </c>
      <c r="O70" s="410" t="str">
        <f t="shared" si="45"/>
        <v>090</v>
      </c>
      <c r="P70" s="332" t="str">
        <f t="shared" si="39"/>
        <v xml:space="preserve">Graphic Designer II </v>
      </c>
      <c r="Q70" s="411" cm="1">
        <f t="array" aca="1" ref="Q70" ca="1">ROUND(IF($M70="Y",VLOOKUP($N70,INDIRECT($N$2),Q$5,0)*INDIRECT($M$3),VLOOKUP($N70,INDIRECT($N$2),Q$5,0)),IF(LEFT($E70,1)="N",3,0))</f>
        <v>31.192</v>
      </c>
      <c r="R70" s="411" cm="1">
        <f t="array" aca="1" ref="R70" ca="1">ROUND(IF($M70="Y",VLOOKUP($N70,INDIRECT($N$2),R$5,0)*INDIRECT($M$3),VLOOKUP($N70,INDIRECT($N$2),R$5,0)),IF(LEFT($E70,1)="N",3,0))</f>
        <v>32.750999999999998</v>
      </c>
      <c r="S70" s="411" cm="1">
        <f t="array" aca="1" ref="S70" ca="1">ROUND(IF($M70="Y",VLOOKUP($N70,INDIRECT($N$2),S$5,0)*INDIRECT($M$3),VLOOKUP($N70,INDIRECT($N$2),S$5,0)),IF(LEFT($E70,1)="N",3,0))</f>
        <v>34.389000000000003</v>
      </c>
      <c r="T70" s="411" cm="1">
        <f t="array" aca="1" ref="T70" ca="1">ROUND(IF($M70="Y",VLOOKUP($N70,INDIRECT($N$2),T$5,0)*INDIRECT($M$3),VLOOKUP($N70,INDIRECT($N$2),T$5,0)),IF(LEFT($E70,1)="N",3,0))</f>
        <v>36.11</v>
      </c>
      <c r="U70" s="411" cm="1">
        <f t="array" aca="1" ref="U70" ca="1">ROUND(IF($M70="Y",VLOOKUP($N70,INDIRECT($N$2),U$5,0)*INDIRECT($M$3),VLOOKUP($N70,INDIRECT($N$2),U$5,0)),IF(LEFT($E70,1)="N",3,0))</f>
        <v>37.914000000000001</v>
      </c>
      <c r="W70" s="412" t="str">
        <f t="shared" si="44"/>
        <v>Y</v>
      </c>
      <c r="X70" s="355" t="str">
        <f t="shared" si="44"/>
        <v>05340C</v>
      </c>
      <c r="Y70" s="413" t="str">
        <f t="shared" si="44"/>
        <v>090</v>
      </c>
      <c r="Z70" s="355" t="str">
        <f t="shared" si="44"/>
        <v xml:space="preserve">Graphic Designer II </v>
      </c>
      <c r="AA70" s="414">
        <f t="shared" ca="1" si="46"/>
        <v>31.192</v>
      </c>
      <c r="AB70" s="414">
        <f t="shared" ca="1" si="47"/>
        <v>32.750999999999998</v>
      </c>
      <c r="AC70" s="414">
        <f t="shared" ca="1" si="48"/>
        <v>34.389000000000003</v>
      </c>
      <c r="AD70" s="414">
        <f t="shared" ca="1" si="49"/>
        <v>36.11</v>
      </c>
      <c r="AE70" s="414">
        <f t="shared" ca="1" si="50"/>
        <v>37.914000000000001</v>
      </c>
    </row>
    <row r="71" spans="1:31">
      <c r="A71" s="425" t="s">
        <v>744</v>
      </c>
      <c r="B71" s="464" t="s">
        <v>515</v>
      </c>
      <c r="C71" s="406">
        <v>6</v>
      </c>
      <c r="D71" s="407" t="s">
        <v>517</v>
      </c>
      <c r="E71" s="406" t="s">
        <v>43</v>
      </c>
      <c r="F71" s="406">
        <v>273</v>
      </c>
      <c r="G71" s="409">
        <f t="shared" si="51"/>
        <v>27.763999999999999</v>
      </c>
      <c r="H71" s="409">
        <f t="shared" si="51"/>
        <v>29.148</v>
      </c>
      <c r="I71" s="409">
        <f t="shared" si="51"/>
        <v>30.61</v>
      </c>
      <c r="J71" s="409">
        <f t="shared" si="51"/>
        <v>32.142000000000003</v>
      </c>
      <c r="K71" s="409">
        <f t="shared" si="51"/>
        <v>33.744999999999997</v>
      </c>
      <c r="L71" s="502"/>
      <c r="M71" s="335" t="s">
        <v>588</v>
      </c>
      <c r="N71" s="331" t="str">
        <f t="shared" ref="N71:N102" si="52">A71</f>
        <v>52979C</v>
      </c>
      <c r="O71" s="410" t="str">
        <f t="shared" si="45"/>
        <v>145</v>
      </c>
      <c r="P71" s="332" t="str">
        <f t="shared" ref="P71:P102" si="53">B71</f>
        <v>Guest Services Support Technician</v>
      </c>
      <c r="Q71" s="485">
        <v>27.763999999999999</v>
      </c>
      <c r="R71" s="485">
        <v>29.148</v>
      </c>
      <c r="S71" s="485">
        <v>30.61</v>
      </c>
      <c r="T71" s="485">
        <v>32.142000000000003</v>
      </c>
      <c r="U71" s="485">
        <v>33.744999999999997</v>
      </c>
      <c r="W71" s="412" t="str">
        <f t="shared" si="44"/>
        <v>Y</v>
      </c>
      <c r="X71" s="355" t="str">
        <f t="shared" si="44"/>
        <v>52979C</v>
      </c>
      <c r="Y71" s="413" t="str">
        <f t="shared" si="44"/>
        <v>145</v>
      </c>
      <c r="Z71" s="355" t="str">
        <f t="shared" si="44"/>
        <v>Guest Services Support Technician</v>
      </c>
      <c r="AA71" s="414">
        <f t="shared" si="46"/>
        <v>27.763999999999999</v>
      </c>
      <c r="AB71" s="414">
        <f t="shared" si="47"/>
        <v>29.148</v>
      </c>
      <c r="AC71" s="414">
        <f t="shared" si="48"/>
        <v>30.61</v>
      </c>
      <c r="AD71" s="414">
        <f t="shared" si="49"/>
        <v>32.142000000000003</v>
      </c>
      <c r="AE71" s="414">
        <f t="shared" si="50"/>
        <v>33.744999999999997</v>
      </c>
    </row>
    <row r="72" spans="1:31">
      <c r="A72" s="406" t="s">
        <v>526</v>
      </c>
      <c r="B72" s="464" t="s">
        <v>527</v>
      </c>
      <c r="C72" s="406">
        <v>9</v>
      </c>
      <c r="D72" s="407" t="s">
        <v>773</v>
      </c>
      <c r="E72" s="406" t="s">
        <v>43</v>
      </c>
      <c r="F72" s="406">
        <v>410</v>
      </c>
      <c r="G72" s="409">
        <f t="shared" ca="1" si="51"/>
        <v>38.058999999999997</v>
      </c>
      <c r="H72" s="409">
        <f t="shared" ca="1" si="51"/>
        <v>39.963000000000001</v>
      </c>
      <c r="I72" s="409">
        <f t="shared" ca="1" si="51"/>
        <v>41.960999999999999</v>
      </c>
      <c r="J72" s="409">
        <f t="shared" ca="1" si="51"/>
        <v>44.058999999999997</v>
      </c>
      <c r="K72" s="409">
        <f t="shared" ca="1" si="51"/>
        <v>46.262</v>
      </c>
      <c r="L72" s="502"/>
      <c r="M72" s="335" t="s">
        <v>588</v>
      </c>
      <c r="N72" s="331" t="str">
        <f t="shared" si="52"/>
        <v>59404C</v>
      </c>
      <c r="O72" s="410" t="str">
        <f t="shared" si="45"/>
        <v>124</v>
      </c>
      <c r="P72" s="332" t="str">
        <f t="shared" si="53"/>
        <v>Healthy Homes Inspections Coordinator</v>
      </c>
      <c r="Q72" s="411" cm="1">
        <f t="array" aca="1" ref="Q72" ca="1">ROUND(IF($M72="Y",VLOOKUP($N72,INDIRECT($N$2),Q$5,0)*INDIRECT($M$3),VLOOKUP($N72,INDIRECT($N$2),Q$5,0)),IF(LEFT($E72,1)="N",3,0))</f>
        <v>38.058999999999997</v>
      </c>
      <c r="R72" s="411" cm="1">
        <f t="array" aca="1" ref="R72" ca="1">ROUND(IF($M72="Y",VLOOKUP($N72,INDIRECT($N$2),R$5,0)*INDIRECT($M$3),VLOOKUP($N72,INDIRECT($N$2),R$5,0)),IF(LEFT($E72,1)="N",3,0))</f>
        <v>39.963000000000001</v>
      </c>
      <c r="S72" s="411" cm="1">
        <f t="array" aca="1" ref="S72" ca="1">ROUND(IF($M72="Y",VLOOKUP($N72,INDIRECT($N$2),S$5,0)*INDIRECT($M$3),VLOOKUP($N72,INDIRECT($N$2),S$5,0)),IF(LEFT($E72,1)="N",3,0))</f>
        <v>41.960999999999999</v>
      </c>
      <c r="T72" s="411" cm="1">
        <f t="array" aca="1" ref="T72" ca="1">ROUND(IF($M72="Y",VLOOKUP($N72,INDIRECT($N$2),T$5,0)*INDIRECT($M$3),VLOOKUP($N72,INDIRECT($N$2),T$5,0)),IF(LEFT($E72,1)="N",3,0))</f>
        <v>44.058999999999997</v>
      </c>
      <c r="U72" s="411" cm="1">
        <f t="array" aca="1" ref="U72" ca="1">ROUND(IF($M72="Y",VLOOKUP($N72,INDIRECT($N$2),U$5,0)*INDIRECT($M$3),VLOOKUP($N72,INDIRECT($N$2),U$5,0)),IF(LEFT($E72,1)="N",3,0))</f>
        <v>46.262</v>
      </c>
      <c r="W72" s="412" t="str">
        <f t="shared" si="44"/>
        <v>Y</v>
      </c>
      <c r="X72" s="355" t="str">
        <f t="shared" si="44"/>
        <v>59404C</v>
      </c>
      <c r="Y72" s="413" t="str">
        <f t="shared" si="44"/>
        <v>124</v>
      </c>
      <c r="Z72" s="355" t="str">
        <f t="shared" si="44"/>
        <v>Healthy Homes Inspections Coordinator</v>
      </c>
      <c r="AA72" s="414">
        <f t="shared" ca="1" si="46"/>
        <v>38.058999999999997</v>
      </c>
      <c r="AB72" s="414">
        <f t="shared" ca="1" si="47"/>
        <v>39.963000000000001</v>
      </c>
      <c r="AC72" s="414">
        <f t="shared" ca="1" si="48"/>
        <v>41.960999999999999</v>
      </c>
      <c r="AD72" s="414">
        <f t="shared" ca="1" si="49"/>
        <v>44.058999999999997</v>
      </c>
      <c r="AE72" s="414">
        <f t="shared" ca="1" si="50"/>
        <v>46.262</v>
      </c>
    </row>
    <row r="73" spans="1:31">
      <c r="A73" s="406" t="s">
        <v>183</v>
      </c>
      <c r="B73" s="464" t="s">
        <v>185</v>
      </c>
      <c r="C73" s="406">
        <v>6</v>
      </c>
      <c r="D73" s="407" t="s">
        <v>703</v>
      </c>
      <c r="E73" s="406" t="s">
        <v>43</v>
      </c>
      <c r="F73" s="406">
        <v>285</v>
      </c>
      <c r="G73" s="409">
        <f t="shared" ca="1" si="51"/>
        <v>29.981999999999999</v>
      </c>
      <c r="H73" s="409">
        <f t="shared" ca="1" si="51"/>
        <v>31.481999999999999</v>
      </c>
      <c r="I73" s="409">
        <f t="shared" ca="1" si="51"/>
        <v>33.055999999999997</v>
      </c>
      <c r="J73" s="409">
        <f t="shared" ca="1" si="51"/>
        <v>34.71</v>
      </c>
      <c r="K73" s="409">
        <f t="shared" ca="1" si="51"/>
        <v>36.445</v>
      </c>
      <c r="L73" s="502"/>
      <c r="M73" s="335" t="s">
        <v>588</v>
      </c>
      <c r="N73" s="331" t="str">
        <f t="shared" si="52"/>
        <v>05412C</v>
      </c>
      <c r="O73" s="410" t="str">
        <f t="shared" si="45"/>
        <v>156</v>
      </c>
      <c r="P73" s="332" t="str">
        <f t="shared" si="53"/>
        <v xml:space="preserve">HR Associate </v>
      </c>
      <c r="Q73" s="411" cm="1">
        <f t="array" aca="1" ref="Q73" ca="1">ROUND(IF($M73="Y",VLOOKUP($N73,INDIRECT($N$2),Q$5,0)*INDIRECT($M$3),VLOOKUP($N73,INDIRECT($N$2),Q$5,0)),IF(LEFT($E73,1)="N",3,0))</f>
        <v>29.981999999999999</v>
      </c>
      <c r="R73" s="411" cm="1">
        <f t="array" aca="1" ref="R73" ca="1">ROUND(IF($M73="Y",VLOOKUP($N73,INDIRECT($N$2),R$5,0)*INDIRECT($M$3),VLOOKUP($N73,INDIRECT($N$2),R$5,0)),IF(LEFT($E73,1)="N",3,0))</f>
        <v>31.481999999999999</v>
      </c>
      <c r="S73" s="411" cm="1">
        <f t="array" aca="1" ref="S73" ca="1">ROUND(IF($M73="Y",VLOOKUP($N73,INDIRECT($N$2),S$5,0)*INDIRECT($M$3),VLOOKUP($N73,INDIRECT($N$2),S$5,0)),IF(LEFT($E73,1)="N",3,0))</f>
        <v>33.055999999999997</v>
      </c>
      <c r="T73" s="411" cm="1">
        <f t="array" aca="1" ref="T73" ca="1">ROUND(IF($M73="Y",VLOOKUP($N73,INDIRECT($N$2),T$5,0)*INDIRECT($M$3),VLOOKUP($N73,INDIRECT($N$2),T$5,0)),IF(LEFT($E73,1)="N",3,0))</f>
        <v>34.71</v>
      </c>
      <c r="U73" s="411" cm="1">
        <f t="array" aca="1" ref="U73" ca="1">ROUND(IF($M73="Y",VLOOKUP($N73,INDIRECT($N$2),U$5,0)*INDIRECT($M$3),VLOOKUP($N73,INDIRECT($N$2),U$5,0)),IF(LEFT($E73,1)="N",3,0))</f>
        <v>36.445</v>
      </c>
      <c r="W73" s="412" t="str">
        <f t="shared" si="44"/>
        <v>Y</v>
      </c>
      <c r="X73" s="355" t="str">
        <f t="shared" si="44"/>
        <v>05412C</v>
      </c>
      <c r="Y73" s="413" t="str">
        <f t="shared" si="44"/>
        <v>156</v>
      </c>
      <c r="Z73" s="355" t="str">
        <f t="shared" si="44"/>
        <v xml:space="preserve">HR Associate </v>
      </c>
      <c r="AA73" s="414">
        <f t="shared" ca="1" si="46"/>
        <v>29.981999999999999</v>
      </c>
      <c r="AB73" s="414">
        <f t="shared" ca="1" si="47"/>
        <v>31.481999999999999</v>
      </c>
      <c r="AC73" s="414">
        <f t="shared" ca="1" si="48"/>
        <v>33.055999999999997</v>
      </c>
      <c r="AD73" s="414">
        <f t="shared" ca="1" si="49"/>
        <v>34.71</v>
      </c>
      <c r="AE73" s="414">
        <f t="shared" ca="1" si="50"/>
        <v>36.445</v>
      </c>
    </row>
    <row r="74" spans="1:31">
      <c r="A74" s="406" t="s">
        <v>186</v>
      </c>
      <c r="B74" s="464" t="s">
        <v>187</v>
      </c>
      <c r="C74" s="406">
        <v>8</v>
      </c>
      <c r="D74" s="407" t="s">
        <v>743</v>
      </c>
      <c r="E74" s="406" t="s">
        <v>43</v>
      </c>
      <c r="F74" s="406">
        <v>380</v>
      </c>
      <c r="G74" s="409">
        <f t="shared" ca="1" si="51"/>
        <v>35.767000000000003</v>
      </c>
      <c r="H74" s="409">
        <f t="shared" ca="1" si="51"/>
        <v>37.555</v>
      </c>
      <c r="I74" s="409">
        <f t="shared" ca="1" si="51"/>
        <v>39.433999999999997</v>
      </c>
      <c r="J74" s="409">
        <f t="shared" ca="1" si="51"/>
        <v>41.405999999999999</v>
      </c>
      <c r="K74" s="409">
        <f t="shared" ca="1" si="51"/>
        <v>43.475000000000001</v>
      </c>
      <c r="L74" s="502"/>
      <c r="M74" s="335" t="s">
        <v>588</v>
      </c>
      <c r="N74" s="331" t="str">
        <f t="shared" si="52"/>
        <v>05466C</v>
      </c>
      <c r="O74" s="410" t="str">
        <f t="shared" si="45"/>
        <v>209</v>
      </c>
      <c r="P74" s="332" t="str">
        <f t="shared" si="53"/>
        <v xml:space="preserve">Inspector Board and Lodging </v>
      </c>
      <c r="Q74" s="411" cm="1">
        <f t="array" aca="1" ref="Q74" ca="1">ROUND(IF($M74="Y",VLOOKUP($N74,INDIRECT($N$2),Q$5,0)*INDIRECT($M$3),VLOOKUP($N74,INDIRECT($N$2),Q$5,0)),IF(LEFT($E74,1)="N",3,0))</f>
        <v>35.767000000000003</v>
      </c>
      <c r="R74" s="411" cm="1">
        <f t="array" aca="1" ref="R74" ca="1">ROUND(IF($M74="Y",VLOOKUP($N74,INDIRECT($N$2),R$5,0)*INDIRECT($M$3),VLOOKUP($N74,INDIRECT($N$2),R$5,0)),IF(LEFT($E74,1)="N",3,0))</f>
        <v>37.555</v>
      </c>
      <c r="S74" s="411" cm="1">
        <f t="array" aca="1" ref="S74" ca="1">ROUND(IF($M74="Y",VLOOKUP($N74,INDIRECT($N$2),S$5,0)*INDIRECT($M$3),VLOOKUP($N74,INDIRECT($N$2),S$5,0)),IF(LEFT($E74,1)="N",3,0))</f>
        <v>39.433999999999997</v>
      </c>
      <c r="T74" s="411" cm="1">
        <f t="array" aca="1" ref="T74" ca="1">ROUND(IF($M74="Y",VLOOKUP($N74,INDIRECT($N$2),T$5,0)*INDIRECT($M$3),VLOOKUP($N74,INDIRECT($N$2),T$5,0)),IF(LEFT($E74,1)="N",3,0))</f>
        <v>41.405999999999999</v>
      </c>
      <c r="U74" s="411" cm="1">
        <f t="array" aca="1" ref="U74" ca="1">ROUND(IF($M74="Y",VLOOKUP($N74,INDIRECT($N$2),U$5,0)*INDIRECT($M$3),VLOOKUP($N74,INDIRECT($N$2),U$5,0)),IF(LEFT($E74,1)="N",3,0))</f>
        <v>43.475000000000001</v>
      </c>
      <c r="W74" s="412" t="str">
        <f t="shared" si="44"/>
        <v>Y</v>
      </c>
      <c r="X74" s="355" t="str">
        <f t="shared" si="44"/>
        <v>05466C</v>
      </c>
      <c r="Y74" s="413" t="str">
        <f t="shared" si="44"/>
        <v>209</v>
      </c>
      <c r="Z74" s="355" t="str">
        <f t="shared" si="44"/>
        <v xml:space="preserve">Inspector Board and Lodging </v>
      </c>
      <c r="AA74" s="414">
        <f t="shared" ca="1" si="46"/>
        <v>35.767000000000003</v>
      </c>
      <c r="AB74" s="414">
        <f t="shared" ca="1" si="47"/>
        <v>37.555</v>
      </c>
      <c r="AC74" s="414">
        <f t="shared" ca="1" si="48"/>
        <v>39.433999999999997</v>
      </c>
      <c r="AD74" s="414">
        <f t="shared" ca="1" si="49"/>
        <v>41.405999999999999</v>
      </c>
      <c r="AE74" s="414">
        <f t="shared" ca="1" si="50"/>
        <v>43.475000000000001</v>
      </c>
    </row>
    <row r="75" spans="1:31">
      <c r="A75" s="406" t="s">
        <v>188</v>
      </c>
      <c r="B75" s="464" t="s">
        <v>189</v>
      </c>
      <c r="C75" s="406">
        <v>7</v>
      </c>
      <c r="D75" s="407" t="s">
        <v>121</v>
      </c>
      <c r="E75" s="406" t="s">
        <v>43</v>
      </c>
      <c r="F75" s="406">
        <v>323</v>
      </c>
      <c r="G75" s="409">
        <f t="shared" ca="1" si="51"/>
        <v>31.192</v>
      </c>
      <c r="H75" s="409">
        <f t="shared" ca="1" si="51"/>
        <v>32.750999999999998</v>
      </c>
      <c r="I75" s="409">
        <f t="shared" ca="1" si="51"/>
        <v>34.389000000000003</v>
      </c>
      <c r="J75" s="409">
        <f t="shared" ca="1" si="51"/>
        <v>36.11</v>
      </c>
      <c r="K75" s="409">
        <f t="shared" ca="1" si="51"/>
        <v>37.914999999999999</v>
      </c>
      <c r="L75" s="502"/>
      <c r="M75" s="335" t="s">
        <v>588</v>
      </c>
      <c r="N75" s="331" t="str">
        <f t="shared" si="52"/>
        <v>05500C</v>
      </c>
      <c r="O75" s="410" t="str">
        <f t="shared" si="45"/>
        <v>084</v>
      </c>
      <c r="P75" s="332" t="str">
        <f t="shared" si="53"/>
        <v>Inspector Environmental I</v>
      </c>
      <c r="Q75" s="411" cm="1">
        <f t="array" aca="1" ref="Q75" ca="1">ROUND(IF($M75="Y",VLOOKUP($N75,INDIRECT($N$2),Q$5,0)*INDIRECT($M$3),VLOOKUP($N75,INDIRECT($N$2),Q$5,0)),IF(LEFT($E75,1)="N",3,0))</f>
        <v>31.192</v>
      </c>
      <c r="R75" s="411" cm="1">
        <f t="array" aca="1" ref="R75" ca="1">ROUND(IF($M75="Y",VLOOKUP($N75,INDIRECT($N$2),R$5,0)*INDIRECT($M$3),VLOOKUP($N75,INDIRECT($N$2),R$5,0)),IF(LEFT($E75,1)="N",3,0))</f>
        <v>32.750999999999998</v>
      </c>
      <c r="S75" s="411" cm="1">
        <f t="array" aca="1" ref="S75" ca="1">ROUND(IF($M75="Y",VLOOKUP($N75,INDIRECT($N$2),S$5,0)*INDIRECT($M$3),VLOOKUP($N75,INDIRECT($N$2),S$5,0)),IF(LEFT($E75,1)="N",3,0))</f>
        <v>34.389000000000003</v>
      </c>
      <c r="T75" s="411" cm="1">
        <f t="array" aca="1" ref="T75" ca="1">ROUND(IF($M75="Y",VLOOKUP($N75,INDIRECT($N$2),T$5,0)*INDIRECT($M$3),VLOOKUP($N75,INDIRECT($N$2),T$5,0)),IF(LEFT($E75,1)="N",3,0))</f>
        <v>36.11</v>
      </c>
      <c r="U75" s="411" cm="1">
        <f t="array" aca="1" ref="U75" ca="1">ROUND(IF($M75="Y",VLOOKUP($N75,INDIRECT($N$2),U$5,0)*INDIRECT($M$3),VLOOKUP($N75,INDIRECT($N$2),U$5,0)),IF(LEFT($E75,1)="N",3,0))</f>
        <v>37.914999999999999</v>
      </c>
      <c r="W75" s="412" t="str">
        <f t="shared" si="44"/>
        <v>Y</v>
      </c>
      <c r="X75" s="355" t="str">
        <f t="shared" si="44"/>
        <v>05500C</v>
      </c>
      <c r="Y75" s="413" t="str">
        <f t="shared" si="44"/>
        <v>084</v>
      </c>
      <c r="Z75" s="355" t="str">
        <f t="shared" si="44"/>
        <v>Inspector Environmental I</v>
      </c>
      <c r="AA75" s="414">
        <f t="shared" ca="1" si="46"/>
        <v>31.192</v>
      </c>
      <c r="AB75" s="414">
        <f t="shared" ca="1" si="47"/>
        <v>32.750999999999998</v>
      </c>
      <c r="AC75" s="414">
        <f t="shared" ca="1" si="48"/>
        <v>34.389000000000003</v>
      </c>
      <c r="AD75" s="414">
        <f t="shared" ca="1" si="49"/>
        <v>36.11</v>
      </c>
      <c r="AE75" s="414">
        <f t="shared" ca="1" si="50"/>
        <v>37.914999999999999</v>
      </c>
    </row>
    <row r="76" spans="1:31">
      <c r="A76" s="406" t="s">
        <v>190</v>
      </c>
      <c r="B76" s="464" t="s">
        <v>191</v>
      </c>
      <c r="C76" s="406">
        <v>8</v>
      </c>
      <c r="D76" s="407" t="s">
        <v>94</v>
      </c>
      <c r="E76" s="406" t="s">
        <v>43</v>
      </c>
      <c r="F76" s="406">
        <v>368</v>
      </c>
      <c r="G76" s="409">
        <f t="shared" ca="1" si="51"/>
        <v>35.139000000000003</v>
      </c>
      <c r="H76" s="409">
        <f t="shared" ca="1" si="51"/>
        <v>36.896000000000001</v>
      </c>
      <c r="I76" s="409">
        <f t="shared" ca="1" si="51"/>
        <v>38.741</v>
      </c>
      <c r="J76" s="409">
        <f t="shared" ca="1" si="51"/>
        <v>40.677999999999997</v>
      </c>
      <c r="K76" s="409">
        <f t="shared" ca="1" si="51"/>
        <v>42.713999999999999</v>
      </c>
      <c r="L76" s="502"/>
      <c r="M76" s="335" t="s">
        <v>588</v>
      </c>
      <c r="N76" s="331" t="str">
        <f t="shared" si="52"/>
        <v>05510C</v>
      </c>
      <c r="O76" s="410" t="str">
        <f t="shared" si="45"/>
        <v>099</v>
      </c>
      <c r="P76" s="332" t="str">
        <f t="shared" si="53"/>
        <v xml:space="preserve">Inspector Environmental II </v>
      </c>
      <c r="Q76" s="411" cm="1">
        <f t="array" aca="1" ref="Q76" ca="1">ROUND(IF($M76="Y",VLOOKUP($N76,INDIRECT($N$2),Q$5,0)*INDIRECT($M$3),VLOOKUP($N76,INDIRECT($N$2),Q$5,0)),IF(LEFT($E76,1)="N",3,0))</f>
        <v>35.139000000000003</v>
      </c>
      <c r="R76" s="411" cm="1">
        <f t="array" aca="1" ref="R76" ca="1">ROUND(IF($M76="Y",VLOOKUP($N76,INDIRECT($N$2),R$5,0)*INDIRECT($M$3),VLOOKUP($N76,INDIRECT($N$2),R$5,0)),IF(LEFT($E76,1)="N",3,0))</f>
        <v>36.896000000000001</v>
      </c>
      <c r="S76" s="411" cm="1">
        <f t="array" aca="1" ref="S76" ca="1">ROUND(IF($M76="Y",VLOOKUP($N76,INDIRECT($N$2),S$5,0)*INDIRECT($M$3),VLOOKUP($N76,INDIRECT($N$2),S$5,0)),IF(LEFT($E76,1)="N",3,0))</f>
        <v>38.741</v>
      </c>
      <c r="T76" s="411" cm="1">
        <f t="array" aca="1" ref="T76" ca="1">ROUND(IF($M76="Y",VLOOKUP($N76,INDIRECT($N$2),T$5,0)*INDIRECT($M$3),VLOOKUP($N76,INDIRECT($N$2),T$5,0)),IF(LEFT($E76,1)="N",3,0))</f>
        <v>40.677999999999997</v>
      </c>
      <c r="U76" s="411" cm="1">
        <f t="array" aca="1" ref="U76" ca="1">ROUND(IF($M76="Y",VLOOKUP($N76,INDIRECT($N$2),U$5,0)*INDIRECT($M$3),VLOOKUP($N76,INDIRECT($N$2),U$5,0)),IF(LEFT($E76,1)="N",3,0))</f>
        <v>42.713999999999999</v>
      </c>
      <c r="W76" s="412" t="str">
        <f t="shared" si="44"/>
        <v>Y</v>
      </c>
      <c r="X76" s="355" t="str">
        <f t="shared" si="44"/>
        <v>05510C</v>
      </c>
      <c r="Y76" s="413" t="str">
        <f t="shared" si="44"/>
        <v>099</v>
      </c>
      <c r="Z76" s="355" t="str">
        <f t="shared" si="44"/>
        <v xml:space="preserve">Inspector Environmental II </v>
      </c>
      <c r="AA76" s="414">
        <f t="shared" ca="1" si="46"/>
        <v>35.139000000000003</v>
      </c>
      <c r="AB76" s="414">
        <f t="shared" ca="1" si="47"/>
        <v>36.896000000000001</v>
      </c>
      <c r="AC76" s="414">
        <f t="shared" ca="1" si="48"/>
        <v>38.741</v>
      </c>
      <c r="AD76" s="414">
        <f t="shared" ca="1" si="49"/>
        <v>40.677999999999997</v>
      </c>
      <c r="AE76" s="414">
        <f t="shared" ca="1" si="50"/>
        <v>42.713999999999999</v>
      </c>
    </row>
    <row r="77" spans="1:31">
      <c r="A77" s="406" t="s">
        <v>192</v>
      </c>
      <c r="B77" s="464" t="s">
        <v>193</v>
      </c>
      <c r="C77" s="406">
        <v>7</v>
      </c>
      <c r="D77" s="407" t="s">
        <v>121</v>
      </c>
      <c r="E77" s="406" t="s">
        <v>43</v>
      </c>
      <c r="F77" s="406">
        <v>323</v>
      </c>
      <c r="G77" s="409">
        <f t="shared" ca="1" si="51"/>
        <v>31.192</v>
      </c>
      <c r="H77" s="409">
        <f t="shared" ca="1" si="51"/>
        <v>32.750999999999998</v>
      </c>
      <c r="I77" s="409">
        <f t="shared" ca="1" si="51"/>
        <v>34.389000000000003</v>
      </c>
      <c r="J77" s="409">
        <f t="shared" ca="1" si="51"/>
        <v>36.11</v>
      </c>
      <c r="K77" s="409">
        <f t="shared" ca="1" si="51"/>
        <v>37.914999999999999</v>
      </c>
      <c r="L77" s="502"/>
      <c r="M77" s="335" t="s">
        <v>588</v>
      </c>
      <c r="N77" s="331" t="str">
        <f t="shared" si="52"/>
        <v>05570C</v>
      </c>
      <c r="O77" s="410" t="str">
        <f t="shared" si="45"/>
        <v>084</v>
      </c>
      <c r="P77" s="332" t="str">
        <f t="shared" si="53"/>
        <v xml:space="preserve">Inspector Housing I </v>
      </c>
      <c r="Q77" s="411" cm="1">
        <f t="array" aca="1" ref="Q77" ca="1">ROUND(IF($M77="Y",VLOOKUP($N77,INDIRECT($N$2),Q$5,0)*INDIRECT($M$3),VLOOKUP($N77,INDIRECT($N$2),Q$5,0)),IF(LEFT($E77,1)="N",3,0))</f>
        <v>31.192</v>
      </c>
      <c r="R77" s="411" cm="1">
        <f t="array" aca="1" ref="R77" ca="1">ROUND(IF($M77="Y",VLOOKUP($N77,INDIRECT($N$2),R$5,0)*INDIRECT($M$3),VLOOKUP($N77,INDIRECT($N$2),R$5,0)),IF(LEFT($E77,1)="N",3,0))</f>
        <v>32.750999999999998</v>
      </c>
      <c r="S77" s="411" cm="1">
        <f t="array" aca="1" ref="S77" ca="1">ROUND(IF($M77="Y",VLOOKUP($N77,INDIRECT($N$2),S$5,0)*INDIRECT($M$3),VLOOKUP($N77,INDIRECT($N$2),S$5,0)),IF(LEFT($E77,1)="N",3,0))</f>
        <v>34.389000000000003</v>
      </c>
      <c r="T77" s="411" cm="1">
        <f t="array" aca="1" ref="T77" ca="1">ROUND(IF($M77="Y",VLOOKUP($N77,INDIRECT($N$2),T$5,0)*INDIRECT($M$3),VLOOKUP($N77,INDIRECT($N$2),T$5,0)),IF(LEFT($E77,1)="N",3,0))</f>
        <v>36.11</v>
      </c>
      <c r="U77" s="411" cm="1">
        <f t="array" aca="1" ref="U77" ca="1">ROUND(IF($M77="Y",VLOOKUP($N77,INDIRECT($N$2),U$5,0)*INDIRECT($M$3),VLOOKUP($N77,INDIRECT($N$2),U$5,0)),IF(LEFT($E77,1)="N",3,0))</f>
        <v>37.914999999999999</v>
      </c>
      <c r="W77" s="412" t="str">
        <f t="shared" si="44"/>
        <v>Y</v>
      </c>
      <c r="X77" s="355" t="str">
        <f t="shared" si="44"/>
        <v>05570C</v>
      </c>
      <c r="Y77" s="413" t="str">
        <f t="shared" si="44"/>
        <v>084</v>
      </c>
      <c r="Z77" s="355" t="str">
        <f t="shared" si="44"/>
        <v xml:space="preserve">Inspector Housing I </v>
      </c>
      <c r="AA77" s="414">
        <f t="shared" ca="1" si="46"/>
        <v>31.192</v>
      </c>
      <c r="AB77" s="414">
        <f t="shared" ca="1" si="47"/>
        <v>32.750999999999998</v>
      </c>
      <c r="AC77" s="414">
        <f t="shared" ca="1" si="48"/>
        <v>34.389000000000003</v>
      </c>
      <c r="AD77" s="414">
        <f t="shared" ca="1" si="49"/>
        <v>36.11</v>
      </c>
      <c r="AE77" s="414">
        <f t="shared" ca="1" si="50"/>
        <v>37.914999999999999</v>
      </c>
    </row>
    <row r="78" spans="1:31">
      <c r="A78" s="406" t="s">
        <v>194</v>
      </c>
      <c r="B78" s="464" t="s">
        <v>195</v>
      </c>
      <c r="C78" s="406">
        <v>8</v>
      </c>
      <c r="D78" s="407" t="s">
        <v>94</v>
      </c>
      <c r="E78" s="406" t="s">
        <v>43</v>
      </c>
      <c r="F78" s="406">
        <v>365</v>
      </c>
      <c r="G78" s="409">
        <f t="shared" ca="1" si="51"/>
        <v>35.139000000000003</v>
      </c>
      <c r="H78" s="409">
        <f t="shared" ca="1" si="51"/>
        <v>36.896000000000001</v>
      </c>
      <c r="I78" s="409">
        <f t="shared" ca="1" si="51"/>
        <v>38.741</v>
      </c>
      <c r="J78" s="409">
        <f t="shared" ca="1" si="51"/>
        <v>40.677999999999997</v>
      </c>
      <c r="K78" s="409">
        <f t="shared" ca="1" si="51"/>
        <v>42.713999999999999</v>
      </c>
      <c r="L78" s="502"/>
      <c r="M78" s="335" t="s">
        <v>588</v>
      </c>
      <c r="N78" s="331" t="str">
        <f t="shared" si="52"/>
        <v>05580C</v>
      </c>
      <c r="O78" s="410" t="str">
        <f t="shared" si="45"/>
        <v>099</v>
      </c>
      <c r="P78" s="332" t="str">
        <f t="shared" si="53"/>
        <v xml:space="preserve">Inspector Housing II </v>
      </c>
      <c r="Q78" s="411" cm="1">
        <f t="array" aca="1" ref="Q78" ca="1">ROUND(IF($M78="Y",VLOOKUP($N78,INDIRECT($N$2),Q$5,0)*INDIRECT($M$3),VLOOKUP($N78,INDIRECT($N$2),Q$5,0)),IF(LEFT($E78,1)="N",3,0))</f>
        <v>35.139000000000003</v>
      </c>
      <c r="R78" s="411" cm="1">
        <f t="array" aca="1" ref="R78" ca="1">ROUND(IF($M78="Y",VLOOKUP($N78,INDIRECT($N$2),R$5,0)*INDIRECT($M$3),VLOOKUP($N78,INDIRECT($N$2),R$5,0)),IF(LEFT($E78,1)="N",3,0))</f>
        <v>36.896000000000001</v>
      </c>
      <c r="S78" s="411" cm="1">
        <f t="array" aca="1" ref="S78" ca="1">ROUND(IF($M78="Y",VLOOKUP($N78,INDIRECT($N$2),S$5,0)*INDIRECT($M$3),VLOOKUP($N78,INDIRECT($N$2),S$5,0)),IF(LEFT($E78,1)="N",3,0))</f>
        <v>38.741</v>
      </c>
      <c r="T78" s="411" cm="1">
        <f t="array" aca="1" ref="T78" ca="1">ROUND(IF($M78="Y",VLOOKUP($N78,INDIRECT($N$2),T$5,0)*INDIRECT($M$3),VLOOKUP($N78,INDIRECT($N$2),T$5,0)),IF(LEFT($E78,1)="N",3,0))</f>
        <v>40.677999999999997</v>
      </c>
      <c r="U78" s="411" cm="1">
        <f t="array" aca="1" ref="U78" ca="1">ROUND(IF($M78="Y",VLOOKUP($N78,INDIRECT($N$2),U$5,0)*INDIRECT($M$3),VLOOKUP($N78,INDIRECT($N$2),U$5,0)),IF(LEFT($E78,1)="N",3,0))</f>
        <v>42.713999999999999</v>
      </c>
      <c r="W78" s="412" t="str">
        <f t="shared" ref="W78:Z104" si="54">M78</f>
        <v>Y</v>
      </c>
      <c r="X78" s="355" t="str">
        <f t="shared" si="54"/>
        <v>05580C</v>
      </c>
      <c r="Y78" s="413" t="str">
        <f t="shared" si="54"/>
        <v>099</v>
      </c>
      <c r="Z78" s="355" t="str">
        <f t="shared" si="54"/>
        <v xml:space="preserve">Inspector Housing II </v>
      </c>
      <c r="AA78" s="414">
        <f t="shared" ca="1" si="46"/>
        <v>35.139000000000003</v>
      </c>
      <c r="AB78" s="414">
        <f t="shared" ca="1" si="47"/>
        <v>36.896000000000001</v>
      </c>
      <c r="AC78" s="414">
        <f t="shared" ca="1" si="48"/>
        <v>38.741</v>
      </c>
      <c r="AD78" s="414">
        <f t="shared" ca="1" si="49"/>
        <v>40.677999999999997</v>
      </c>
      <c r="AE78" s="414">
        <f t="shared" ca="1" si="50"/>
        <v>42.713999999999999</v>
      </c>
    </row>
    <row r="79" spans="1:31">
      <c r="A79" s="406" t="s">
        <v>583</v>
      </c>
      <c r="B79" s="464" t="s">
        <v>582</v>
      </c>
      <c r="C79" s="406">
        <v>8</v>
      </c>
      <c r="D79" s="407" t="s">
        <v>580</v>
      </c>
      <c r="E79" s="406" t="s">
        <v>43</v>
      </c>
      <c r="F79" s="406">
        <v>388</v>
      </c>
      <c r="G79" s="409">
        <f t="shared" ca="1" si="51"/>
        <v>35.767000000000003</v>
      </c>
      <c r="H79" s="409">
        <f t="shared" ca="1" si="51"/>
        <v>37.555</v>
      </c>
      <c r="I79" s="409">
        <f t="shared" ca="1" si="51"/>
        <v>39.433999999999997</v>
      </c>
      <c r="J79" s="409">
        <f t="shared" ca="1" si="51"/>
        <v>41.405999999999999</v>
      </c>
      <c r="K79" s="409">
        <f t="shared" ca="1" si="51"/>
        <v>43.473999999999997</v>
      </c>
      <c r="L79" s="502"/>
      <c r="M79" s="335" t="s">
        <v>588</v>
      </c>
      <c r="N79" s="331" t="str">
        <f t="shared" si="52"/>
        <v>53025C</v>
      </c>
      <c r="O79" s="410" t="str">
        <f t="shared" si="45"/>
        <v>131</v>
      </c>
      <c r="P79" s="332" t="str">
        <f t="shared" si="53"/>
        <v>Inspector Housing II - SIG</v>
      </c>
      <c r="Q79" s="411" cm="1">
        <f t="array" aca="1" ref="Q79" ca="1">ROUND(IF($M79="Y",VLOOKUP($N79,INDIRECT($N$2),Q$5,0)*INDIRECT($M$3),VLOOKUP($N79,INDIRECT($N$2),Q$5,0)),IF(LEFT($E79,1)="N",3,0))</f>
        <v>35.767000000000003</v>
      </c>
      <c r="R79" s="411" cm="1">
        <f t="array" aca="1" ref="R79" ca="1">ROUND(IF($M79="Y",VLOOKUP($N79,INDIRECT($N$2),R$5,0)*INDIRECT($M$3),VLOOKUP($N79,INDIRECT($N$2),R$5,0)),IF(LEFT($E79,1)="N",3,0))</f>
        <v>37.555</v>
      </c>
      <c r="S79" s="411" cm="1">
        <f t="array" aca="1" ref="S79" ca="1">ROUND(IF($M79="Y",VLOOKUP($N79,INDIRECT($N$2),S$5,0)*INDIRECT($M$3),VLOOKUP($N79,INDIRECT($N$2),S$5,0)),IF(LEFT($E79,1)="N",3,0))</f>
        <v>39.433999999999997</v>
      </c>
      <c r="T79" s="411" cm="1">
        <f t="array" aca="1" ref="T79" ca="1">ROUND(IF($M79="Y",VLOOKUP($N79,INDIRECT($N$2),T$5,0)*INDIRECT($M$3),VLOOKUP($N79,INDIRECT($N$2),T$5,0)),IF(LEFT($E79,1)="N",3,0))</f>
        <v>41.405999999999999</v>
      </c>
      <c r="U79" s="411" cm="1">
        <f t="array" aca="1" ref="U79" ca="1">ROUND(IF($M79="Y",VLOOKUP($N79,INDIRECT($N$2),U$5,0)*INDIRECT($M$3),VLOOKUP($N79,INDIRECT($N$2),U$5,0)),IF(LEFT($E79,1)="N",3,0))</f>
        <v>43.473999999999997</v>
      </c>
      <c r="W79" s="412" t="str">
        <f t="shared" si="54"/>
        <v>Y</v>
      </c>
      <c r="X79" s="355" t="str">
        <f t="shared" si="54"/>
        <v>53025C</v>
      </c>
      <c r="Y79" s="413" t="str">
        <f t="shared" si="54"/>
        <v>131</v>
      </c>
      <c r="Z79" s="355" t="str">
        <f t="shared" si="54"/>
        <v>Inspector Housing II - SIG</v>
      </c>
      <c r="AA79" s="414">
        <f t="shared" ca="1" si="46"/>
        <v>35.767000000000003</v>
      </c>
      <c r="AB79" s="414">
        <f t="shared" ca="1" si="47"/>
        <v>37.555</v>
      </c>
      <c r="AC79" s="414">
        <f t="shared" ca="1" si="48"/>
        <v>39.433999999999997</v>
      </c>
      <c r="AD79" s="414">
        <f t="shared" ca="1" si="49"/>
        <v>41.405999999999999</v>
      </c>
      <c r="AE79" s="414">
        <f t="shared" ca="1" si="50"/>
        <v>43.473999999999997</v>
      </c>
    </row>
    <row r="80" spans="1:31">
      <c r="A80" s="406" t="s">
        <v>196</v>
      </c>
      <c r="B80" s="464" t="s">
        <v>197</v>
      </c>
      <c r="C80" s="406">
        <v>8</v>
      </c>
      <c r="D80" s="407" t="s">
        <v>743</v>
      </c>
      <c r="E80" s="406" t="s">
        <v>43</v>
      </c>
      <c r="F80" s="406">
        <v>383</v>
      </c>
      <c r="G80" s="409">
        <f t="shared" ca="1" si="51"/>
        <v>35.767000000000003</v>
      </c>
      <c r="H80" s="409">
        <f t="shared" ca="1" si="51"/>
        <v>37.555</v>
      </c>
      <c r="I80" s="409">
        <f t="shared" ca="1" si="51"/>
        <v>39.433999999999997</v>
      </c>
      <c r="J80" s="409">
        <f t="shared" ca="1" si="51"/>
        <v>41.405999999999999</v>
      </c>
      <c r="K80" s="409">
        <f t="shared" ca="1" si="51"/>
        <v>43.475000000000001</v>
      </c>
      <c r="L80" s="502"/>
      <c r="M80" s="335" t="s">
        <v>588</v>
      </c>
      <c r="N80" s="331" t="str">
        <f t="shared" si="52"/>
        <v>05590C</v>
      </c>
      <c r="O80" s="410" t="str">
        <f t="shared" si="45"/>
        <v>209</v>
      </c>
      <c r="P80" s="332" t="str">
        <f t="shared" si="53"/>
        <v xml:space="preserve">Inspector License Cons Svcs </v>
      </c>
      <c r="Q80" s="411" cm="1">
        <f t="array" aca="1" ref="Q80" ca="1">ROUND(IF($M80="Y",VLOOKUP($N80,INDIRECT($N$2),Q$5,0)*INDIRECT($M$3),VLOOKUP($N80,INDIRECT($N$2),Q$5,0)),IF(LEFT($E80,1)="N",3,0))</f>
        <v>35.767000000000003</v>
      </c>
      <c r="R80" s="411" cm="1">
        <f t="array" aca="1" ref="R80" ca="1">ROUND(IF($M80="Y",VLOOKUP($N80,INDIRECT($N$2),R$5,0)*INDIRECT($M$3),VLOOKUP($N80,INDIRECT($N$2),R$5,0)),IF(LEFT($E80,1)="N",3,0))</f>
        <v>37.555</v>
      </c>
      <c r="S80" s="411" cm="1">
        <f t="array" aca="1" ref="S80" ca="1">ROUND(IF($M80="Y",VLOOKUP($N80,INDIRECT($N$2),S$5,0)*INDIRECT($M$3),VLOOKUP($N80,INDIRECT($N$2),S$5,0)),IF(LEFT($E80,1)="N",3,0))</f>
        <v>39.433999999999997</v>
      </c>
      <c r="T80" s="411" cm="1">
        <f t="array" aca="1" ref="T80" ca="1">ROUND(IF($M80="Y",VLOOKUP($N80,INDIRECT($N$2),T$5,0)*INDIRECT($M$3),VLOOKUP($N80,INDIRECT($N$2),T$5,0)),IF(LEFT($E80,1)="N",3,0))</f>
        <v>41.405999999999999</v>
      </c>
      <c r="U80" s="411" cm="1">
        <f t="array" aca="1" ref="U80" ca="1">ROUND(IF($M80="Y",VLOOKUP($N80,INDIRECT($N$2),U$5,0)*INDIRECT($M$3),VLOOKUP($N80,INDIRECT($N$2),U$5,0)),IF(LEFT($E80,1)="N",3,0))</f>
        <v>43.475000000000001</v>
      </c>
      <c r="W80" s="412" t="str">
        <f t="shared" si="54"/>
        <v>Y</v>
      </c>
      <c r="X80" s="355" t="str">
        <f t="shared" si="54"/>
        <v>05590C</v>
      </c>
      <c r="Y80" s="413" t="str">
        <f t="shared" si="54"/>
        <v>209</v>
      </c>
      <c r="Z80" s="355" t="str">
        <f t="shared" si="54"/>
        <v xml:space="preserve">Inspector License Cons Svcs </v>
      </c>
      <c r="AA80" s="414">
        <f t="shared" ca="1" si="46"/>
        <v>35.767000000000003</v>
      </c>
      <c r="AB80" s="414">
        <f t="shared" ca="1" si="47"/>
        <v>37.555</v>
      </c>
      <c r="AC80" s="414">
        <f t="shared" ca="1" si="48"/>
        <v>39.433999999999997</v>
      </c>
      <c r="AD80" s="414">
        <f t="shared" ca="1" si="49"/>
        <v>41.405999999999999</v>
      </c>
      <c r="AE80" s="414">
        <f t="shared" ca="1" si="50"/>
        <v>43.475000000000001</v>
      </c>
    </row>
    <row r="81" spans="1:31">
      <c r="A81" s="406" t="s">
        <v>198</v>
      </c>
      <c r="B81" s="464" t="s">
        <v>199</v>
      </c>
      <c r="C81" s="406">
        <v>7</v>
      </c>
      <c r="D81" s="407" t="s">
        <v>742</v>
      </c>
      <c r="E81" s="406" t="s">
        <v>43</v>
      </c>
      <c r="F81" s="406">
        <v>338</v>
      </c>
      <c r="G81" s="409">
        <f t="shared" ca="1" si="51"/>
        <v>32.305</v>
      </c>
      <c r="H81" s="409">
        <f t="shared" ca="1" si="51"/>
        <v>33.923999999999999</v>
      </c>
      <c r="I81" s="409">
        <f t="shared" ca="1" si="51"/>
        <v>35.619</v>
      </c>
      <c r="J81" s="409">
        <f t="shared" ca="1" si="51"/>
        <v>37.4</v>
      </c>
      <c r="K81" s="409">
        <f t="shared" ca="1" si="51"/>
        <v>39.271999999999998</v>
      </c>
      <c r="L81" s="502"/>
      <c r="M81" s="335" t="s">
        <v>588</v>
      </c>
      <c r="N81" s="331" t="str">
        <f t="shared" si="52"/>
        <v>05665C</v>
      </c>
      <c r="O81" s="410" t="str">
        <f t="shared" si="45"/>
        <v>207</v>
      </c>
      <c r="P81" s="332" t="str">
        <f t="shared" si="53"/>
        <v xml:space="preserve">Inspector Utility Connections </v>
      </c>
      <c r="Q81" s="411" cm="1">
        <f t="array" aca="1" ref="Q81" ca="1">ROUND(IF($M81="Y",VLOOKUP($N81,INDIRECT($N$2),Q$5,0)*INDIRECT($M$3),VLOOKUP($N81,INDIRECT($N$2),Q$5,0)),IF(LEFT($E81,1)="N",3,0))</f>
        <v>32.305</v>
      </c>
      <c r="R81" s="411" cm="1">
        <f t="array" aca="1" ref="R81" ca="1">ROUND(IF($M81="Y",VLOOKUP($N81,INDIRECT($N$2),R$5,0)*INDIRECT($M$3),VLOOKUP($N81,INDIRECT($N$2),R$5,0)),IF(LEFT($E81,1)="N",3,0))</f>
        <v>33.923999999999999</v>
      </c>
      <c r="S81" s="411" cm="1">
        <f t="array" aca="1" ref="S81" ca="1">ROUND(IF($M81="Y",VLOOKUP($N81,INDIRECT($N$2),S$5,0)*INDIRECT($M$3),VLOOKUP($N81,INDIRECT($N$2),S$5,0)),IF(LEFT($E81,1)="N",3,0))</f>
        <v>35.619</v>
      </c>
      <c r="T81" s="411" cm="1">
        <f t="array" aca="1" ref="T81" ca="1">ROUND(IF($M81="Y",VLOOKUP($N81,INDIRECT($N$2),T$5,0)*INDIRECT($M$3),VLOOKUP($N81,INDIRECT($N$2),T$5,0)),IF(LEFT($E81,1)="N",3,0))</f>
        <v>37.4</v>
      </c>
      <c r="U81" s="411" cm="1">
        <f t="array" aca="1" ref="U81" ca="1">ROUND(IF($M81="Y",VLOOKUP($N81,INDIRECT($N$2),U$5,0)*INDIRECT($M$3),VLOOKUP($N81,INDIRECT($N$2),U$5,0)),IF(LEFT($E81,1)="N",3,0))</f>
        <v>39.271999999999998</v>
      </c>
      <c r="W81" s="412" t="str">
        <f t="shared" si="54"/>
        <v>Y</v>
      </c>
      <c r="X81" s="355" t="str">
        <f t="shared" si="54"/>
        <v>05665C</v>
      </c>
      <c r="Y81" s="413" t="str">
        <f t="shared" si="54"/>
        <v>207</v>
      </c>
      <c r="Z81" s="355" t="str">
        <f t="shared" si="54"/>
        <v xml:space="preserve">Inspector Utility Connections </v>
      </c>
      <c r="AA81" s="414">
        <f t="shared" ca="1" si="46"/>
        <v>32.305</v>
      </c>
      <c r="AB81" s="414">
        <f t="shared" ca="1" si="47"/>
        <v>33.923999999999999</v>
      </c>
      <c r="AC81" s="414">
        <f t="shared" ca="1" si="48"/>
        <v>35.619</v>
      </c>
      <c r="AD81" s="414">
        <f t="shared" ca="1" si="49"/>
        <v>37.4</v>
      </c>
      <c r="AE81" s="414">
        <f t="shared" ca="1" si="50"/>
        <v>39.271999999999998</v>
      </c>
    </row>
    <row r="82" spans="1:31">
      <c r="A82" s="406" t="s">
        <v>200</v>
      </c>
      <c r="B82" s="464" t="s">
        <v>201</v>
      </c>
      <c r="C82" s="406">
        <v>8</v>
      </c>
      <c r="D82" s="407" t="s">
        <v>94</v>
      </c>
      <c r="E82" s="406" t="s">
        <v>43</v>
      </c>
      <c r="F82" s="406">
        <v>363</v>
      </c>
      <c r="G82" s="409">
        <f t="shared" ca="1" si="51"/>
        <v>35.139000000000003</v>
      </c>
      <c r="H82" s="409">
        <f t="shared" ca="1" si="51"/>
        <v>36.896000000000001</v>
      </c>
      <c r="I82" s="409">
        <f t="shared" ca="1" si="51"/>
        <v>38.741</v>
      </c>
      <c r="J82" s="409">
        <f t="shared" ca="1" si="51"/>
        <v>40.677999999999997</v>
      </c>
      <c r="K82" s="409">
        <f t="shared" ca="1" si="51"/>
        <v>42.713999999999999</v>
      </c>
      <c r="L82" s="502"/>
      <c r="M82" s="335" t="s">
        <v>588</v>
      </c>
      <c r="N82" s="331" t="str">
        <f t="shared" si="52"/>
        <v>05690C</v>
      </c>
      <c r="O82" s="410" t="str">
        <f t="shared" si="45"/>
        <v>099</v>
      </c>
      <c r="P82" s="332" t="str">
        <f t="shared" si="53"/>
        <v xml:space="preserve">Inspector Zoning II </v>
      </c>
      <c r="Q82" s="411" cm="1">
        <f t="array" aca="1" ref="Q82" ca="1">ROUND(IF($M82="Y",VLOOKUP($N82,INDIRECT($N$2),Q$5,0)*INDIRECT($M$3),VLOOKUP($N82,INDIRECT($N$2),Q$5,0)),IF(LEFT($E82,1)="N",3,0))</f>
        <v>35.139000000000003</v>
      </c>
      <c r="R82" s="411" cm="1">
        <f t="array" aca="1" ref="R82" ca="1">ROUND(IF($M82="Y",VLOOKUP($N82,INDIRECT($N$2),R$5,0)*INDIRECT($M$3),VLOOKUP($N82,INDIRECT($N$2),R$5,0)),IF(LEFT($E82,1)="N",3,0))</f>
        <v>36.896000000000001</v>
      </c>
      <c r="S82" s="411" cm="1">
        <f t="array" aca="1" ref="S82" ca="1">ROUND(IF($M82="Y",VLOOKUP($N82,INDIRECT($N$2),S$5,0)*INDIRECT($M$3),VLOOKUP($N82,INDIRECT($N$2),S$5,0)),IF(LEFT($E82,1)="N",3,0))</f>
        <v>38.741</v>
      </c>
      <c r="T82" s="411" cm="1">
        <f t="array" aca="1" ref="T82" ca="1">ROUND(IF($M82="Y",VLOOKUP($N82,INDIRECT($N$2),T$5,0)*INDIRECT($M$3),VLOOKUP($N82,INDIRECT($N$2),T$5,0)),IF(LEFT($E82,1)="N",3,0))</f>
        <v>40.677999999999997</v>
      </c>
      <c r="U82" s="411" cm="1">
        <f t="array" aca="1" ref="U82" ca="1">ROUND(IF($M82="Y",VLOOKUP($N82,INDIRECT($N$2),U$5,0)*INDIRECT($M$3),VLOOKUP($N82,INDIRECT($N$2),U$5,0)),IF(LEFT($E82,1)="N",3,0))</f>
        <v>42.713999999999999</v>
      </c>
      <c r="W82" s="412" t="str">
        <f t="shared" si="54"/>
        <v>Y</v>
      </c>
      <c r="X82" s="355" t="str">
        <f t="shared" si="54"/>
        <v>05690C</v>
      </c>
      <c r="Y82" s="413" t="str">
        <f t="shared" si="54"/>
        <v>099</v>
      </c>
      <c r="Z82" s="355" t="str">
        <f t="shared" si="54"/>
        <v xml:space="preserve">Inspector Zoning II </v>
      </c>
      <c r="AA82" s="414">
        <f t="shared" ca="1" si="46"/>
        <v>35.139000000000003</v>
      </c>
      <c r="AB82" s="414">
        <f t="shared" ca="1" si="47"/>
        <v>36.896000000000001</v>
      </c>
      <c r="AC82" s="414">
        <f t="shared" ca="1" si="48"/>
        <v>38.741</v>
      </c>
      <c r="AD82" s="414">
        <f t="shared" ca="1" si="49"/>
        <v>40.677999999999997</v>
      </c>
      <c r="AE82" s="414">
        <f t="shared" ca="1" si="50"/>
        <v>42.713999999999999</v>
      </c>
    </row>
    <row r="83" spans="1:31">
      <c r="A83" s="406" t="s">
        <v>202</v>
      </c>
      <c r="B83" s="464" t="s">
        <v>203</v>
      </c>
      <c r="C83" s="406">
        <v>6</v>
      </c>
      <c r="D83" s="407" t="s">
        <v>705</v>
      </c>
      <c r="E83" s="406" t="s">
        <v>43</v>
      </c>
      <c r="F83" s="406">
        <v>288</v>
      </c>
      <c r="G83" s="409">
        <f t="shared" ca="1" si="51"/>
        <v>29.395</v>
      </c>
      <c r="H83" s="409">
        <f t="shared" ca="1" si="51"/>
        <v>30.861000000000001</v>
      </c>
      <c r="I83" s="409">
        <f t="shared" ca="1" si="51"/>
        <v>32.406999999999996</v>
      </c>
      <c r="J83" s="409">
        <f t="shared" ca="1" si="51"/>
        <v>34.026000000000003</v>
      </c>
      <c r="K83" s="409">
        <f t="shared" ca="1" si="51"/>
        <v>35.728000000000002</v>
      </c>
      <c r="L83" s="502"/>
      <c r="M83" s="335" t="s">
        <v>588</v>
      </c>
      <c r="N83" s="331" t="str">
        <f t="shared" si="52"/>
        <v>10084C</v>
      </c>
      <c r="O83" s="410" t="str">
        <f t="shared" si="45"/>
        <v>210</v>
      </c>
      <c r="P83" s="332" t="str">
        <f t="shared" si="53"/>
        <v>IT Deskside Support Technician I</v>
      </c>
      <c r="Q83" s="411" cm="1">
        <f t="array" aca="1" ref="Q83" ca="1">ROUND(IF($M83="Y",VLOOKUP($N83,INDIRECT($N$2),Q$5,0)*INDIRECT($M$3),VLOOKUP($N83,INDIRECT($N$2),Q$5,0)),IF(LEFT($E83,1)="N",3,0))</f>
        <v>29.395</v>
      </c>
      <c r="R83" s="411" cm="1">
        <f t="array" aca="1" ref="R83" ca="1">ROUND(IF($M83="Y",VLOOKUP($N83,INDIRECT($N$2),R$5,0)*INDIRECT($M$3),VLOOKUP($N83,INDIRECT($N$2),R$5,0)),IF(LEFT($E83,1)="N",3,0))</f>
        <v>30.861000000000001</v>
      </c>
      <c r="S83" s="411" cm="1">
        <f t="array" aca="1" ref="S83" ca="1">ROUND(IF($M83="Y",VLOOKUP($N83,INDIRECT($N$2),S$5,0)*INDIRECT($M$3),VLOOKUP($N83,INDIRECT($N$2),S$5,0)),IF(LEFT($E83,1)="N",3,0))</f>
        <v>32.406999999999996</v>
      </c>
      <c r="T83" s="411" cm="1">
        <f t="array" aca="1" ref="T83" ca="1">ROUND(IF($M83="Y",VLOOKUP($N83,INDIRECT($N$2),T$5,0)*INDIRECT($M$3),VLOOKUP($N83,INDIRECT($N$2),T$5,0)),IF(LEFT($E83,1)="N",3,0))</f>
        <v>34.026000000000003</v>
      </c>
      <c r="U83" s="411" cm="1">
        <f t="array" aca="1" ref="U83" ca="1">ROUND(IF($M83="Y",VLOOKUP($N83,INDIRECT($N$2),U$5,0)*INDIRECT($M$3),VLOOKUP($N83,INDIRECT($N$2),U$5,0)),IF(LEFT($E83,1)="N",3,0))</f>
        <v>35.728000000000002</v>
      </c>
      <c r="W83" s="412" t="str">
        <f t="shared" si="54"/>
        <v>Y</v>
      </c>
      <c r="X83" s="355" t="str">
        <f t="shared" si="54"/>
        <v>10084C</v>
      </c>
      <c r="Y83" s="413" t="str">
        <f t="shared" si="54"/>
        <v>210</v>
      </c>
      <c r="Z83" s="355" t="str">
        <f t="shared" si="54"/>
        <v>IT Deskside Support Technician I</v>
      </c>
      <c r="AA83" s="414">
        <f t="shared" ca="1" si="46"/>
        <v>29.395</v>
      </c>
      <c r="AB83" s="414">
        <f t="shared" ca="1" si="47"/>
        <v>30.861000000000001</v>
      </c>
      <c r="AC83" s="414">
        <f t="shared" ca="1" si="48"/>
        <v>32.406999999999996</v>
      </c>
      <c r="AD83" s="414">
        <f t="shared" ca="1" si="49"/>
        <v>34.026000000000003</v>
      </c>
      <c r="AE83" s="414">
        <f t="shared" ca="1" si="50"/>
        <v>35.728000000000002</v>
      </c>
    </row>
    <row r="84" spans="1:31">
      <c r="A84" s="406" t="s">
        <v>204</v>
      </c>
      <c r="B84" s="464" t="s">
        <v>205</v>
      </c>
      <c r="C84" s="406">
        <v>7</v>
      </c>
      <c r="D84" s="407" t="s">
        <v>143</v>
      </c>
      <c r="E84" s="406" t="s">
        <v>43</v>
      </c>
      <c r="F84" s="406">
        <v>323</v>
      </c>
      <c r="G84" s="409">
        <f t="shared" ca="1" si="51"/>
        <v>31.638000000000002</v>
      </c>
      <c r="H84" s="409">
        <f t="shared" ca="1" si="51"/>
        <v>33.22</v>
      </c>
      <c r="I84" s="409">
        <f t="shared" ca="1" si="51"/>
        <v>34.883000000000003</v>
      </c>
      <c r="J84" s="409">
        <f t="shared" ca="1" si="51"/>
        <v>36.625</v>
      </c>
      <c r="K84" s="409">
        <f t="shared" ca="1" si="51"/>
        <v>38.457999999999998</v>
      </c>
      <c r="L84" s="502"/>
      <c r="M84" s="335" t="s">
        <v>588</v>
      </c>
      <c r="N84" s="331" t="str">
        <f t="shared" si="52"/>
        <v>10085C</v>
      </c>
      <c r="O84" s="410" t="str">
        <f t="shared" si="45"/>
        <v>150</v>
      </c>
      <c r="P84" s="332" t="str">
        <f t="shared" si="53"/>
        <v>IT Deskside Support Technician II</v>
      </c>
      <c r="Q84" s="411" cm="1">
        <f t="array" aca="1" ref="Q84" ca="1">ROUND(IF($M84="Y",VLOOKUP($N84,INDIRECT($N$2),Q$5,0)*INDIRECT($M$3),VLOOKUP($N84,INDIRECT($N$2),Q$5,0)),IF(LEFT($E84,1)="N",3,0))</f>
        <v>31.638000000000002</v>
      </c>
      <c r="R84" s="411" cm="1">
        <f t="array" aca="1" ref="R84" ca="1">ROUND(IF($M84="Y",VLOOKUP($N84,INDIRECT($N$2),R$5,0)*INDIRECT($M$3),VLOOKUP($N84,INDIRECT($N$2),R$5,0)),IF(LEFT($E84,1)="N",3,0))</f>
        <v>33.22</v>
      </c>
      <c r="S84" s="411" cm="1">
        <f t="array" aca="1" ref="S84" ca="1">ROUND(IF($M84="Y",VLOOKUP($N84,INDIRECT($N$2),S$5,0)*INDIRECT($M$3),VLOOKUP($N84,INDIRECT($N$2),S$5,0)),IF(LEFT($E84,1)="N",3,0))</f>
        <v>34.883000000000003</v>
      </c>
      <c r="T84" s="411" cm="1">
        <f t="array" aca="1" ref="T84" ca="1">ROUND(IF($M84="Y",VLOOKUP($N84,INDIRECT($N$2),T$5,0)*INDIRECT($M$3),VLOOKUP($N84,INDIRECT($N$2),T$5,0)),IF(LEFT($E84,1)="N",3,0))</f>
        <v>36.625</v>
      </c>
      <c r="U84" s="411" cm="1">
        <f t="array" aca="1" ref="U84" ca="1">ROUND(IF($M84="Y",VLOOKUP($N84,INDIRECT($N$2),U$5,0)*INDIRECT($M$3),VLOOKUP($N84,INDIRECT($N$2),U$5,0)),IF(LEFT($E84,1)="N",3,0))</f>
        <v>38.457999999999998</v>
      </c>
      <c r="W84" s="412" t="str">
        <f t="shared" si="54"/>
        <v>Y</v>
      </c>
      <c r="X84" s="355" t="str">
        <f t="shared" si="54"/>
        <v>10085C</v>
      </c>
      <c r="Y84" s="413" t="str">
        <f t="shared" si="54"/>
        <v>150</v>
      </c>
      <c r="Z84" s="355" t="str">
        <f t="shared" si="54"/>
        <v>IT Deskside Support Technician II</v>
      </c>
      <c r="AA84" s="414">
        <f t="shared" ca="1" si="46"/>
        <v>31.638000000000002</v>
      </c>
      <c r="AB84" s="414">
        <f t="shared" ca="1" si="47"/>
        <v>33.22</v>
      </c>
      <c r="AC84" s="414">
        <f t="shared" ca="1" si="48"/>
        <v>34.883000000000003</v>
      </c>
      <c r="AD84" s="414">
        <f t="shared" ca="1" si="49"/>
        <v>36.625</v>
      </c>
      <c r="AE84" s="414">
        <f t="shared" ca="1" si="50"/>
        <v>38.457999999999998</v>
      </c>
    </row>
    <row r="85" spans="1:31">
      <c r="A85" s="406" t="s">
        <v>658</v>
      </c>
      <c r="B85" s="464" t="s">
        <v>564</v>
      </c>
      <c r="C85" s="406">
        <v>8</v>
      </c>
      <c r="D85" s="407" t="s">
        <v>565</v>
      </c>
      <c r="E85" s="406" t="s">
        <v>43</v>
      </c>
      <c r="F85" s="406">
        <v>366</v>
      </c>
      <c r="G85" s="409">
        <f t="shared" ca="1" si="51"/>
        <v>34.616999999999997</v>
      </c>
      <c r="H85" s="409">
        <f t="shared" ca="1" si="51"/>
        <v>36.345999999999997</v>
      </c>
      <c r="I85" s="409">
        <f t="shared" ca="1" si="51"/>
        <v>38.164000000000001</v>
      </c>
      <c r="J85" s="409">
        <f t="shared" ca="1" si="51"/>
        <v>40.07</v>
      </c>
      <c r="K85" s="409">
        <f t="shared" ca="1" si="51"/>
        <v>42.073999999999998</v>
      </c>
      <c r="L85" s="502"/>
      <c r="M85" s="335" t="s">
        <v>588</v>
      </c>
      <c r="N85" s="331" t="str">
        <f t="shared" si="52"/>
        <v>59416C</v>
      </c>
      <c r="O85" s="410" t="str">
        <f t="shared" si="45"/>
        <v>123</v>
      </c>
      <c r="P85" s="332" t="str">
        <f t="shared" si="53"/>
        <v>IT Deskside Support Technician III</v>
      </c>
      <c r="Q85" s="411" cm="1">
        <f t="array" aca="1" ref="Q85" ca="1">ROUND(IF($M85="Y",VLOOKUP($N85,INDIRECT($N$2),Q$5,0)*INDIRECT($M$3),VLOOKUP($N85,INDIRECT($N$2),Q$5,0)),IF(LEFT($E85,1)="N",3,0))</f>
        <v>34.616999999999997</v>
      </c>
      <c r="R85" s="411" cm="1">
        <f t="array" aca="1" ref="R85" ca="1">ROUND(IF($M85="Y",VLOOKUP($N85,INDIRECT($N$2),R$5,0)*INDIRECT($M$3),VLOOKUP($N85,INDIRECT($N$2),R$5,0)),IF(LEFT($E85,1)="N",3,0))</f>
        <v>36.345999999999997</v>
      </c>
      <c r="S85" s="411" cm="1">
        <f t="array" aca="1" ref="S85" ca="1">ROUND(IF($M85="Y",VLOOKUP($N85,INDIRECT($N$2),S$5,0)*INDIRECT($M$3),VLOOKUP($N85,INDIRECT($N$2),S$5,0)),IF(LEFT($E85,1)="N",3,0))</f>
        <v>38.164000000000001</v>
      </c>
      <c r="T85" s="411" cm="1">
        <f t="array" aca="1" ref="T85" ca="1">ROUND(IF($M85="Y",VLOOKUP($N85,INDIRECT($N$2),T$5,0)*INDIRECT($M$3),VLOOKUP($N85,INDIRECT($N$2),T$5,0)),IF(LEFT($E85,1)="N",3,0))</f>
        <v>40.07</v>
      </c>
      <c r="U85" s="411" cm="1">
        <f t="array" aca="1" ref="U85" ca="1">ROUND(IF($M85="Y",VLOOKUP($N85,INDIRECT($N$2),U$5,0)*INDIRECT($M$3),VLOOKUP($N85,INDIRECT($N$2),U$5,0)),IF(LEFT($E85,1)="N",3,0))</f>
        <v>42.073999999999998</v>
      </c>
      <c r="W85" s="412" t="str">
        <f t="shared" si="54"/>
        <v>Y</v>
      </c>
      <c r="X85" s="355" t="str">
        <f t="shared" si="54"/>
        <v>59416C</v>
      </c>
      <c r="Y85" s="413" t="str">
        <f t="shared" si="54"/>
        <v>123</v>
      </c>
      <c r="Z85" s="355" t="str">
        <f t="shared" si="54"/>
        <v>IT Deskside Support Technician III</v>
      </c>
      <c r="AA85" s="414">
        <f t="shared" ca="1" si="46"/>
        <v>34.616999999999997</v>
      </c>
      <c r="AB85" s="414">
        <f t="shared" ca="1" si="47"/>
        <v>36.345999999999997</v>
      </c>
      <c r="AC85" s="414">
        <f t="shared" ca="1" si="48"/>
        <v>38.164000000000001</v>
      </c>
      <c r="AD85" s="414">
        <f t="shared" ca="1" si="49"/>
        <v>40.07</v>
      </c>
      <c r="AE85" s="414">
        <f t="shared" ca="1" si="50"/>
        <v>42.073999999999998</v>
      </c>
    </row>
    <row r="86" spans="1:31">
      <c r="A86" s="406" t="s">
        <v>474</v>
      </c>
      <c r="B86" s="464" t="s">
        <v>467</v>
      </c>
      <c r="C86" s="406">
        <v>7</v>
      </c>
      <c r="D86" s="407" t="s">
        <v>772</v>
      </c>
      <c r="E86" s="406" t="s">
        <v>43</v>
      </c>
      <c r="F86" s="406">
        <v>333</v>
      </c>
      <c r="G86" s="409">
        <f t="shared" ca="1" si="51"/>
        <v>32.307000000000002</v>
      </c>
      <c r="H86" s="409">
        <f t="shared" ca="1" si="51"/>
        <v>33.923999999999999</v>
      </c>
      <c r="I86" s="409">
        <f t="shared" ca="1" si="51"/>
        <v>35.619</v>
      </c>
      <c r="J86" s="409">
        <f t="shared" ca="1" si="51"/>
        <v>37.4</v>
      </c>
      <c r="K86" s="409">
        <f t="shared" ca="1" si="51"/>
        <v>39.271999999999998</v>
      </c>
      <c r="L86" s="502"/>
      <c r="M86" s="335" t="s">
        <v>588</v>
      </c>
      <c r="N86" s="331" t="str">
        <f t="shared" si="52"/>
        <v>52925C</v>
      </c>
      <c r="O86" s="410" t="str">
        <f t="shared" si="45"/>
        <v>122</v>
      </c>
      <c r="P86" s="332" t="str">
        <f t="shared" si="53"/>
        <v>IT Security Specialist I</v>
      </c>
      <c r="Q86" s="411" cm="1">
        <f t="array" aca="1" ref="Q86" ca="1">ROUND(IF($M86="Y",VLOOKUP($N86,INDIRECT($N$2),Q$5,0)*INDIRECT($M$3),VLOOKUP($N86,INDIRECT($N$2),Q$5,0)),IF(LEFT($E86,1)="N",3,0))</f>
        <v>32.307000000000002</v>
      </c>
      <c r="R86" s="411" cm="1">
        <f t="array" aca="1" ref="R86" ca="1">ROUND(IF($M86="Y",VLOOKUP($N86,INDIRECT($N$2),R$5,0)*INDIRECT($M$3),VLOOKUP($N86,INDIRECT($N$2),R$5,0)),IF(LEFT($E86,1)="N",3,0))</f>
        <v>33.923999999999999</v>
      </c>
      <c r="S86" s="411" cm="1">
        <f t="array" aca="1" ref="S86" ca="1">ROUND(IF($M86="Y",VLOOKUP($N86,INDIRECT($N$2),S$5,0)*INDIRECT($M$3),VLOOKUP($N86,INDIRECT($N$2),S$5,0)),IF(LEFT($E86,1)="N",3,0))</f>
        <v>35.619</v>
      </c>
      <c r="T86" s="411" cm="1">
        <f t="array" aca="1" ref="T86" ca="1">ROUND(IF($M86="Y",VLOOKUP($N86,INDIRECT($N$2),T$5,0)*INDIRECT($M$3),VLOOKUP($N86,INDIRECT($N$2),T$5,0)),IF(LEFT($E86,1)="N",3,0))</f>
        <v>37.4</v>
      </c>
      <c r="U86" s="411" cm="1">
        <f t="array" aca="1" ref="U86" ca="1">ROUND(IF($M86="Y",VLOOKUP($N86,INDIRECT($N$2),U$5,0)*INDIRECT($M$3),VLOOKUP($N86,INDIRECT($N$2),U$5,0)),IF(LEFT($E86,1)="N",3,0))</f>
        <v>39.271999999999998</v>
      </c>
      <c r="W86" s="412" t="str">
        <f t="shared" si="54"/>
        <v>Y</v>
      </c>
      <c r="X86" s="355" t="str">
        <f t="shared" si="54"/>
        <v>52925C</v>
      </c>
      <c r="Y86" s="413" t="str">
        <f t="shared" si="54"/>
        <v>122</v>
      </c>
      <c r="Z86" s="355" t="str">
        <f t="shared" si="54"/>
        <v>IT Security Specialist I</v>
      </c>
      <c r="AA86" s="414">
        <f t="shared" ca="1" si="46"/>
        <v>32.307000000000002</v>
      </c>
      <c r="AB86" s="414">
        <f t="shared" ca="1" si="47"/>
        <v>33.923999999999999</v>
      </c>
      <c r="AC86" s="414">
        <f t="shared" ca="1" si="48"/>
        <v>35.619</v>
      </c>
      <c r="AD86" s="414">
        <f t="shared" ca="1" si="49"/>
        <v>37.4</v>
      </c>
      <c r="AE86" s="414">
        <f t="shared" ca="1" si="50"/>
        <v>39.271999999999998</v>
      </c>
    </row>
    <row r="87" spans="1:31">
      <c r="A87" s="406" t="s">
        <v>473</v>
      </c>
      <c r="B87" s="464" t="s">
        <v>468</v>
      </c>
      <c r="C87" s="406">
        <v>8</v>
      </c>
      <c r="D87" s="407" t="s">
        <v>565</v>
      </c>
      <c r="E87" s="406" t="s">
        <v>43</v>
      </c>
      <c r="F87" s="406">
        <v>363</v>
      </c>
      <c r="G87" s="409">
        <f t="shared" ca="1" si="51"/>
        <v>34.616999999999997</v>
      </c>
      <c r="H87" s="409">
        <f t="shared" ca="1" si="51"/>
        <v>36.345999999999997</v>
      </c>
      <c r="I87" s="409">
        <f t="shared" ca="1" si="51"/>
        <v>38.164000000000001</v>
      </c>
      <c r="J87" s="409">
        <f t="shared" ca="1" si="51"/>
        <v>40.07</v>
      </c>
      <c r="K87" s="409">
        <f t="shared" ca="1" si="51"/>
        <v>42.073999999999998</v>
      </c>
      <c r="L87" s="502"/>
      <c r="M87" s="335" t="s">
        <v>588</v>
      </c>
      <c r="N87" s="331" t="str">
        <f t="shared" si="52"/>
        <v>52926C</v>
      </c>
      <c r="O87" s="410" t="str">
        <f t="shared" si="45"/>
        <v>123</v>
      </c>
      <c r="P87" s="332" t="str">
        <f t="shared" si="53"/>
        <v>IT Security Specialist II</v>
      </c>
      <c r="Q87" s="411" cm="1">
        <f t="array" aca="1" ref="Q87" ca="1">ROUND(IF($M87="Y",VLOOKUP($N87,INDIRECT($N$2),Q$5,0)*INDIRECT($M$3),VLOOKUP($N87,INDIRECT($N$2),Q$5,0)),IF(LEFT($E87,1)="N",3,0))</f>
        <v>34.616999999999997</v>
      </c>
      <c r="R87" s="411" cm="1">
        <f t="array" aca="1" ref="R87" ca="1">ROUND(IF($M87="Y",VLOOKUP($N87,INDIRECT($N$2),R$5,0)*INDIRECT($M$3),VLOOKUP($N87,INDIRECT($N$2),R$5,0)),IF(LEFT($E87,1)="N",3,0))</f>
        <v>36.345999999999997</v>
      </c>
      <c r="S87" s="411" cm="1">
        <f t="array" aca="1" ref="S87" ca="1">ROUND(IF($M87="Y",VLOOKUP($N87,INDIRECT($N$2),S$5,0)*INDIRECT($M$3),VLOOKUP($N87,INDIRECT($N$2),S$5,0)),IF(LEFT($E87,1)="N",3,0))</f>
        <v>38.164000000000001</v>
      </c>
      <c r="T87" s="411" cm="1">
        <f t="array" aca="1" ref="T87" ca="1">ROUND(IF($M87="Y",VLOOKUP($N87,INDIRECT($N$2),T$5,0)*INDIRECT($M$3),VLOOKUP($N87,INDIRECT($N$2),T$5,0)),IF(LEFT($E87,1)="N",3,0))</f>
        <v>40.07</v>
      </c>
      <c r="U87" s="411" cm="1">
        <f t="array" aca="1" ref="U87" ca="1">ROUND(IF($M87="Y",VLOOKUP($N87,INDIRECT($N$2),U$5,0)*INDIRECT($M$3),VLOOKUP($N87,INDIRECT($N$2),U$5,0)),IF(LEFT($E87,1)="N",3,0))</f>
        <v>42.073999999999998</v>
      </c>
      <c r="W87" s="412" t="str">
        <f t="shared" si="54"/>
        <v>Y</v>
      </c>
      <c r="X87" s="355" t="str">
        <f t="shared" si="54"/>
        <v>52926C</v>
      </c>
      <c r="Y87" s="413" t="str">
        <f t="shared" si="54"/>
        <v>123</v>
      </c>
      <c r="Z87" s="355" t="str">
        <f t="shared" si="54"/>
        <v>IT Security Specialist II</v>
      </c>
      <c r="AA87" s="414">
        <f t="shared" ca="1" si="46"/>
        <v>34.616999999999997</v>
      </c>
      <c r="AB87" s="414">
        <f t="shared" ca="1" si="47"/>
        <v>36.345999999999997</v>
      </c>
      <c r="AC87" s="414">
        <f t="shared" ca="1" si="48"/>
        <v>38.164000000000001</v>
      </c>
      <c r="AD87" s="414">
        <f t="shared" ca="1" si="49"/>
        <v>40.07</v>
      </c>
      <c r="AE87" s="414">
        <f t="shared" ca="1" si="50"/>
        <v>42.073999999999998</v>
      </c>
    </row>
    <row r="88" spans="1:31">
      <c r="A88" s="406" t="s">
        <v>206</v>
      </c>
      <c r="B88" s="464" t="s">
        <v>207</v>
      </c>
      <c r="C88" s="406">
        <v>5</v>
      </c>
      <c r="D88" s="407" t="s">
        <v>135</v>
      </c>
      <c r="E88" s="406" t="s">
        <v>43</v>
      </c>
      <c r="F88" s="406">
        <v>265</v>
      </c>
      <c r="G88" s="409">
        <f t="shared" ca="1" si="51"/>
        <v>26.626999999999999</v>
      </c>
      <c r="H88" s="409">
        <f t="shared" ca="1" si="51"/>
        <v>27.960999999999999</v>
      </c>
      <c r="I88" s="409">
        <f t="shared" ca="1" si="51"/>
        <v>29.356999999999999</v>
      </c>
      <c r="J88" s="409">
        <f t="shared" ca="1" si="51"/>
        <v>30.824999999999999</v>
      </c>
      <c r="K88" s="409">
        <f t="shared" ca="1" si="51"/>
        <v>32.366999999999997</v>
      </c>
      <c r="L88" s="502"/>
      <c r="M88" s="335" t="s">
        <v>588</v>
      </c>
      <c r="N88" s="331" t="str">
        <f t="shared" si="52"/>
        <v>10086C</v>
      </c>
      <c r="O88" s="410" t="str">
        <f t="shared" si="45"/>
        <v>130</v>
      </c>
      <c r="P88" s="332" t="str">
        <f t="shared" si="53"/>
        <v>IT Service Desk Agent I</v>
      </c>
      <c r="Q88" s="411" cm="1">
        <f t="array" aca="1" ref="Q88" ca="1">ROUND(IF($M88="Y",VLOOKUP($N88,INDIRECT($N$2),Q$5,0)*INDIRECT($M$3),VLOOKUP($N88,INDIRECT($N$2),Q$5,0)),IF(LEFT($E88,1)="N",3,0))</f>
        <v>26.626999999999999</v>
      </c>
      <c r="R88" s="411" cm="1">
        <f t="array" aca="1" ref="R88" ca="1">ROUND(IF($M88="Y",VLOOKUP($N88,INDIRECT($N$2),R$5,0)*INDIRECT($M$3),VLOOKUP($N88,INDIRECT($N$2),R$5,0)),IF(LEFT($E88,1)="N",3,0))</f>
        <v>27.960999999999999</v>
      </c>
      <c r="S88" s="411" cm="1">
        <f t="array" aca="1" ref="S88" ca="1">ROUND(IF($M88="Y",VLOOKUP($N88,INDIRECT($N$2),S$5,0)*INDIRECT($M$3),VLOOKUP($N88,INDIRECT($N$2),S$5,0)),IF(LEFT($E88,1)="N",3,0))</f>
        <v>29.356999999999999</v>
      </c>
      <c r="T88" s="411" cm="1">
        <f t="array" aca="1" ref="T88" ca="1">ROUND(IF($M88="Y",VLOOKUP($N88,INDIRECT($N$2),T$5,0)*INDIRECT($M$3),VLOOKUP($N88,INDIRECT($N$2),T$5,0)),IF(LEFT($E88,1)="N",3,0))</f>
        <v>30.824999999999999</v>
      </c>
      <c r="U88" s="411" cm="1">
        <f t="array" aca="1" ref="U88" ca="1">ROUND(IF($M88="Y",VLOOKUP($N88,INDIRECT($N$2),U$5,0)*INDIRECT($M$3),VLOOKUP($N88,INDIRECT($N$2),U$5,0)),IF(LEFT($E88,1)="N",3,0))</f>
        <v>32.366999999999997</v>
      </c>
      <c r="W88" s="412" t="str">
        <f t="shared" si="54"/>
        <v>Y</v>
      </c>
      <c r="X88" s="355" t="str">
        <f t="shared" si="54"/>
        <v>10086C</v>
      </c>
      <c r="Y88" s="413" t="str">
        <f t="shared" si="54"/>
        <v>130</v>
      </c>
      <c r="Z88" s="355" t="str">
        <f t="shared" si="54"/>
        <v>IT Service Desk Agent I</v>
      </c>
      <c r="AA88" s="414">
        <f t="shared" ca="1" si="46"/>
        <v>26.626999999999999</v>
      </c>
      <c r="AB88" s="414">
        <f t="shared" ca="1" si="47"/>
        <v>27.960999999999999</v>
      </c>
      <c r="AC88" s="414">
        <f t="shared" ca="1" si="48"/>
        <v>29.356999999999999</v>
      </c>
      <c r="AD88" s="414">
        <f t="shared" ca="1" si="49"/>
        <v>30.824999999999999</v>
      </c>
      <c r="AE88" s="414">
        <f t="shared" ca="1" si="50"/>
        <v>32.366999999999997</v>
      </c>
    </row>
    <row r="89" spans="1:31">
      <c r="A89" s="406" t="s">
        <v>208</v>
      </c>
      <c r="B89" s="464" t="s">
        <v>209</v>
      </c>
      <c r="C89" s="406">
        <v>6</v>
      </c>
      <c r="D89" s="407" t="s">
        <v>705</v>
      </c>
      <c r="E89" s="406" t="s">
        <v>43</v>
      </c>
      <c r="F89" s="406">
        <v>300</v>
      </c>
      <c r="G89" s="409">
        <f t="shared" ca="1" si="51"/>
        <v>29.395</v>
      </c>
      <c r="H89" s="409">
        <f t="shared" ca="1" si="51"/>
        <v>30.861000000000001</v>
      </c>
      <c r="I89" s="409">
        <f t="shared" ca="1" si="51"/>
        <v>32.406999999999996</v>
      </c>
      <c r="J89" s="409">
        <f t="shared" ca="1" si="51"/>
        <v>34.026000000000003</v>
      </c>
      <c r="K89" s="409">
        <f t="shared" ca="1" si="51"/>
        <v>35.728000000000002</v>
      </c>
      <c r="L89" s="502"/>
      <c r="M89" s="335" t="s">
        <v>588</v>
      </c>
      <c r="N89" s="331" t="str">
        <f t="shared" si="52"/>
        <v>10087C</v>
      </c>
      <c r="O89" s="410" t="str">
        <f t="shared" si="45"/>
        <v>210</v>
      </c>
      <c r="P89" s="332" t="str">
        <f t="shared" si="53"/>
        <v>IT Service Desk Agent II</v>
      </c>
      <c r="Q89" s="411" cm="1">
        <f t="array" aca="1" ref="Q89" ca="1">ROUND(IF($M89="Y",VLOOKUP($N89,INDIRECT($N$2),Q$5,0)*INDIRECT($M$3),VLOOKUP($N89,INDIRECT($N$2),Q$5,0)),IF(LEFT($E89,1)="N",3,0))</f>
        <v>29.395</v>
      </c>
      <c r="R89" s="411" cm="1">
        <f t="array" aca="1" ref="R89" ca="1">ROUND(IF($M89="Y",VLOOKUP($N89,INDIRECT($N$2),R$5,0)*INDIRECT($M$3),VLOOKUP($N89,INDIRECT($N$2),R$5,0)),IF(LEFT($E89,1)="N",3,0))</f>
        <v>30.861000000000001</v>
      </c>
      <c r="S89" s="411" cm="1">
        <f t="array" aca="1" ref="S89" ca="1">ROUND(IF($M89="Y",VLOOKUP($N89,INDIRECT($N$2),S$5,0)*INDIRECT($M$3),VLOOKUP($N89,INDIRECT($N$2),S$5,0)),IF(LEFT($E89,1)="N",3,0))</f>
        <v>32.406999999999996</v>
      </c>
      <c r="T89" s="411" cm="1">
        <f t="array" aca="1" ref="T89" ca="1">ROUND(IF($M89="Y",VLOOKUP($N89,INDIRECT($N$2),T$5,0)*INDIRECT($M$3),VLOOKUP($N89,INDIRECT($N$2),T$5,0)),IF(LEFT($E89,1)="N",3,0))</f>
        <v>34.026000000000003</v>
      </c>
      <c r="U89" s="411" cm="1">
        <f t="array" aca="1" ref="U89" ca="1">ROUND(IF($M89="Y",VLOOKUP($N89,INDIRECT($N$2),U$5,0)*INDIRECT($M$3),VLOOKUP($N89,INDIRECT($N$2),U$5,0)),IF(LEFT($E89,1)="N",3,0))</f>
        <v>35.728000000000002</v>
      </c>
      <c r="W89" s="412" t="str">
        <f t="shared" si="54"/>
        <v>Y</v>
      </c>
      <c r="X89" s="355" t="str">
        <f t="shared" si="54"/>
        <v>10087C</v>
      </c>
      <c r="Y89" s="413" t="str">
        <f t="shared" si="54"/>
        <v>210</v>
      </c>
      <c r="Z89" s="355" t="str">
        <f t="shared" si="54"/>
        <v>IT Service Desk Agent II</v>
      </c>
      <c r="AA89" s="414">
        <f t="shared" ca="1" si="46"/>
        <v>29.395</v>
      </c>
      <c r="AB89" s="414">
        <f t="shared" ca="1" si="47"/>
        <v>30.861000000000001</v>
      </c>
      <c r="AC89" s="414">
        <f t="shared" ca="1" si="48"/>
        <v>32.406999999999996</v>
      </c>
      <c r="AD89" s="414">
        <f t="shared" ca="1" si="49"/>
        <v>34.026000000000003</v>
      </c>
      <c r="AE89" s="414">
        <f t="shared" ca="1" si="50"/>
        <v>35.728000000000002</v>
      </c>
    </row>
    <row r="90" spans="1:31">
      <c r="A90" s="406" t="s">
        <v>212</v>
      </c>
      <c r="B90" s="464" t="s">
        <v>214</v>
      </c>
      <c r="C90" s="406">
        <v>5</v>
      </c>
      <c r="D90" s="407" t="s">
        <v>213</v>
      </c>
      <c r="E90" s="406" t="s">
        <v>43</v>
      </c>
      <c r="F90" s="406">
        <v>235</v>
      </c>
      <c r="G90" s="409">
        <f t="shared" ca="1" si="51"/>
        <v>26.484999999999999</v>
      </c>
      <c r="H90" s="409">
        <f t="shared" ca="1" si="51"/>
        <v>27.81</v>
      </c>
      <c r="I90" s="409">
        <f t="shared" ca="1" si="51"/>
        <v>29.2</v>
      </c>
      <c r="J90" s="409">
        <f t="shared" ca="1" si="51"/>
        <v>30.66</v>
      </c>
      <c r="K90" s="409">
        <f t="shared" ca="1" si="51"/>
        <v>32.194000000000003</v>
      </c>
      <c r="L90" s="502"/>
      <c r="M90" s="335" t="s">
        <v>588</v>
      </c>
      <c r="N90" s="331" t="str">
        <f t="shared" si="52"/>
        <v>05920C</v>
      </c>
      <c r="O90" s="410" t="str">
        <f t="shared" si="45"/>
        <v>073</v>
      </c>
      <c r="P90" s="332" t="str">
        <f t="shared" si="53"/>
        <v xml:space="preserve">Laboratory Technician </v>
      </c>
      <c r="Q90" s="411" cm="1">
        <f t="array" aca="1" ref="Q90" ca="1">ROUND(IF($M90="Y",VLOOKUP($N90,INDIRECT($N$2),Q$5,0)*INDIRECT($M$3),VLOOKUP($N90,INDIRECT($N$2),Q$5,0)),IF(LEFT($E90,1)="N",3,0))</f>
        <v>26.484999999999999</v>
      </c>
      <c r="R90" s="411" cm="1">
        <f t="array" aca="1" ref="R90" ca="1">ROUND(IF($M90="Y",VLOOKUP($N90,INDIRECT($N$2),R$5,0)*INDIRECT($M$3),VLOOKUP($N90,INDIRECT($N$2),R$5,0)),IF(LEFT($E90,1)="N",3,0))</f>
        <v>27.81</v>
      </c>
      <c r="S90" s="411" cm="1">
        <f t="array" aca="1" ref="S90" ca="1">ROUND(IF($M90="Y",VLOOKUP($N90,INDIRECT($N$2),S$5,0)*INDIRECT($M$3),VLOOKUP($N90,INDIRECT($N$2),S$5,0)),IF(LEFT($E90,1)="N",3,0))</f>
        <v>29.2</v>
      </c>
      <c r="T90" s="411" cm="1">
        <f t="array" aca="1" ref="T90" ca="1">ROUND(IF($M90="Y",VLOOKUP($N90,INDIRECT($N$2),T$5,0)*INDIRECT($M$3),VLOOKUP($N90,INDIRECT($N$2),T$5,0)),IF(LEFT($E90,1)="N",3,0))</f>
        <v>30.66</v>
      </c>
      <c r="U90" s="411" cm="1">
        <f t="array" aca="1" ref="U90" ca="1">ROUND(IF($M90="Y",VLOOKUP($N90,INDIRECT($N$2),U$5,0)*INDIRECT($M$3),VLOOKUP($N90,INDIRECT($N$2),U$5,0)),IF(LEFT($E90,1)="N",3,0))</f>
        <v>32.194000000000003</v>
      </c>
      <c r="W90" s="412" t="str">
        <f t="shared" si="54"/>
        <v>Y</v>
      </c>
      <c r="X90" s="355" t="str">
        <f t="shared" si="54"/>
        <v>05920C</v>
      </c>
      <c r="Y90" s="413" t="str">
        <f t="shared" si="54"/>
        <v>073</v>
      </c>
      <c r="Z90" s="355" t="str">
        <f t="shared" si="54"/>
        <v xml:space="preserve">Laboratory Technician </v>
      </c>
      <c r="AA90" s="414">
        <f t="shared" ca="1" si="46"/>
        <v>26.484999999999999</v>
      </c>
      <c r="AB90" s="414">
        <f t="shared" ca="1" si="47"/>
        <v>27.81</v>
      </c>
      <c r="AC90" s="414">
        <f t="shared" ca="1" si="48"/>
        <v>29.2</v>
      </c>
      <c r="AD90" s="414">
        <f t="shared" ca="1" si="49"/>
        <v>30.66</v>
      </c>
      <c r="AE90" s="414">
        <f t="shared" ca="1" si="50"/>
        <v>32.194000000000003</v>
      </c>
    </row>
    <row r="91" spans="1:31">
      <c r="A91" s="406" t="s">
        <v>210</v>
      </c>
      <c r="B91" s="464" t="s">
        <v>808</v>
      </c>
      <c r="C91" s="406">
        <v>5</v>
      </c>
      <c r="D91" s="407" t="s">
        <v>770</v>
      </c>
      <c r="E91" s="406" t="s">
        <v>43</v>
      </c>
      <c r="F91" s="406">
        <v>235</v>
      </c>
      <c r="G91" s="409">
        <f ca="1">Q91</f>
        <v>21.187999999999999</v>
      </c>
      <c r="H91" s="409">
        <f ca="1">R91</f>
        <v>22.247</v>
      </c>
      <c r="I91" s="409">
        <f ca="1">S91</f>
        <v>23.36</v>
      </c>
      <c r="J91" s="409">
        <f ca="1">T91</f>
        <v>24.527999999999999</v>
      </c>
      <c r="K91" s="409">
        <f ca="1">U91</f>
        <v>25.753</v>
      </c>
      <c r="L91" s="502"/>
      <c r="M91" s="335" t="s">
        <v>588</v>
      </c>
      <c r="N91" s="331" t="str">
        <f>A91</f>
        <v>05910C</v>
      </c>
      <c r="O91" s="410" t="str">
        <f>D91</f>
        <v>201</v>
      </c>
      <c r="P91" s="332" t="str">
        <f>B91</f>
        <v xml:space="preserve">Laboratory Technician Seasonal </v>
      </c>
      <c r="Q91" s="411" cm="1">
        <f t="array" aca="1" ref="Q91" ca="1">ROUND(IF($M91="Y",VLOOKUP($N91,INDIRECT($N$2),Q$5,0)*INDIRECT($M$3),VLOOKUP($N91,INDIRECT($N$2),Q$5,0)),IF(LEFT($E91,1)="N",3,0))</f>
        <v>21.187999999999999</v>
      </c>
      <c r="R91" s="411" cm="1">
        <f t="array" aca="1" ref="R91" ca="1">ROUND(IF($M91="Y",VLOOKUP($N91,INDIRECT($N$2),R$5,0)*INDIRECT($M$3),VLOOKUP($N91,INDIRECT($N$2),R$5,0)),IF(LEFT($E91,1)="N",3,0))</f>
        <v>22.247</v>
      </c>
      <c r="S91" s="411" cm="1">
        <f t="array" aca="1" ref="S91" ca="1">ROUND(IF($M91="Y",VLOOKUP($N91,INDIRECT($N$2),S$5,0)*INDIRECT($M$3),VLOOKUP($N91,INDIRECT($N$2),S$5,0)),IF(LEFT($E91,1)="N",3,0))</f>
        <v>23.36</v>
      </c>
      <c r="T91" s="411" cm="1">
        <f t="array" aca="1" ref="T91" ca="1">ROUND(IF($M91="Y",VLOOKUP($N91,INDIRECT($N$2),T$5,0)*INDIRECT($M$3),VLOOKUP($N91,INDIRECT($N$2),T$5,0)),IF(LEFT($E91,1)="N",3,0))</f>
        <v>24.527999999999999</v>
      </c>
      <c r="U91" s="411" cm="1">
        <f t="array" aca="1" ref="U91" ca="1">ROUND(IF($M91="Y",VLOOKUP($N91,INDIRECT($N$2),U$5,0)*INDIRECT($M$3),VLOOKUP($N91,INDIRECT($N$2),U$5,0)),IF(LEFT($E91,1)="N",3,0))</f>
        <v>25.753</v>
      </c>
      <c r="W91" s="412" t="str">
        <f>M91</f>
        <v>Y</v>
      </c>
      <c r="X91" s="355" t="str">
        <f>N91</f>
        <v>05910C</v>
      </c>
      <c r="Y91" s="413" t="str">
        <f>O91</f>
        <v>201</v>
      </c>
      <c r="Z91" s="355" t="str">
        <f>P91</f>
        <v xml:space="preserve">Laboratory Technician Seasonal </v>
      </c>
      <c r="AA91" s="414">
        <f ca="1">IF(LEFT($E91,1)="N",Q91,ROUNDUP(Q91/2080,3))</f>
        <v>21.187999999999999</v>
      </c>
      <c r="AB91" s="414">
        <f ca="1">IF(LEFT($E91,1)="N",R91,ROUNDUP(R91/2080,3))</f>
        <v>22.247</v>
      </c>
      <c r="AC91" s="414">
        <f ca="1">IF(LEFT($E91,1)="N",S91,ROUNDUP(S91/2080,3))</f>
        <v>23.36</v>
      </c>
      <c r="AD91" s="414">
        <f ca="1">IF(LEFT($E91,1)="N",T91,ROUNDUP(T91/2080,3))</f>
        <v>24.527999999999999</v>
      </c>
      <c r="AE91" s="414">
        <f ca="1">IF(LEFT($E91,1)="N",U91,ROUNDUP(U91/2080,3))</f>
        <v>25.753</v>
      </c>
    </row>
    <row r="92" spans="1:31">
      <c r="A92" s="406" t="s">
        <v>215</v>
      </c>
      <c r="B92" s="464" t="s">
        <v>216</v>
      </c>
      <c r="C92" s="406">
        <v>7</v>
      </c>
      <c r="D92" s="407" t="s">
        <v>66</v>
      </c>
      <c r="E92" s="406" t="s">
        <v>43</v>
      </c>
      <c r="F92" s="406">
        <v>330</v>
      </c>
      <c r="G92" s="409">
        <f t="shared" ca="1" si="51"/>
        <v>31.192</v>
      </c>
      <c r="H92" s="409">
        <f t="shared" ca="1" si="51"/>
        <v>32.750999999999998</v>
      </c>
      <c r="I92" s="409">
        <f t="shared" ca="1" si="51"/>
        <v>34.389000000000003</v>
      </c>
      <c r="J92" s="409">
        <f t="shared" ca="1" si="51"/>
        <v>36.11</v>
      </c>
      <c r="K92" s="409">
        <f t="shared" ca="1" si="51"/>
        <v>37.914000000000001</v>
      </c>
      <c r="L92" s="502"/>
      <c r="M92" s="335" t="s">
        <v>588</v>
      </c>
      <c r="N92" s="331" t="str">
        <f t="shared" si="52"/>
        <v>05952C</v>
      </c>
      <c r="O92" s="410" t="str">
        <f t="shared" si="45"/>
        <v>064</v>
      </c>
      <c r="P92" s="332" t="str">
        <f t="shared" si="53"/>
        <v>Lead Code Compliance Specialist -Traffic</v>
      </c>
      <c r="Q92" s="411" cm="1">
        <f t="array" aca="1" ref="Q92" ca="1">ROUND(IF($M92="Y",VLOOKUP($N92,INDIRECT($N$2),Q$5,0)*INDIRECT($M$3),VLOOKUP($N92,INDIRECT($N$2),Q$5,0)),IF(LEFT($E92,1)="N",3,0))</f>
        <v>31.192</v>
      </c>
      <c r="R92" s="411" cm="1">
        <f t="array" aca="1" ref="R92" ca="1">ROUND(IF($M92="Y",VLOOKUP($N92,INDIRECT($N$2),R$5,0)*INDIRECT($M$3),VLOOKUP($N92,INDIRECT($N$2),R$5,0)),IF(LEFT($E92,1)="N",3,0))</f>
        <v>32.750999999999998</v>
      </c>
      <c r="S92" s="411" cm="1">
        <f t="array" aca="1" ref="S92" ca="1">ROUND(IF($M92="Y",VLOOKUP($N92,INDIRECT($N$2),S$5,0)*INDIRECT($M$3),VLOOKUP($N92,INDIRECT($N$2),S$5,0)),IF(LEFT($E92,1)="N",3,0))</f>
        <v>34.389000000000003</v>
      </c>
      <c r="T92" s="411" cm="1">
        <f t="array" aca="1" ref="T92" ca="1">ROUND(IF($M92="Y",VLOOKUP($N92,INDIRECT($N$2),T$5,0)*INDIRECT($M$3),VLOOKUP($N92,INDIRECT($N$2),T$5,0)),IF(LEFT($E92,1)="N",3,0))</f>
        <v>36.11</v>
      </c>
      <c r="U92" s="411" cm="1">
        <f t="array" aca="1" ref="U92" ca="1">ROUND(IF($M92="Y",VLOOKUP($N92,INDIRECT($N$2),U$5,0)*INDIRECT($M$3),VLOOKUP($N92,INDIRECT($N$2),U$5,0)),IF(LEFT($E92,1)="N",3,0))</f>
        <v>37.914000000000001</v>
      </c>
      <c r="W92" s="412" t="str">
        <f t="shared" si="54"/>
        <v>Y</v>
      </c>
      <c r="X92" s="355" t="str">
        <f t="shared" si="54"/>
        <v>05952C</v>
      </c>
      <c r="Y92" s="413" t="str">
        <f t="shared" si="54"/>
        <v>064</v>
      </c>
      <c r="Z92" s="355" t="str">
        <f t="shared" si="54"/>
        <v>Lead Code Compliance Specialist -Traffic</v>
      </c>
      <c r="AA92" s="414">
        <f t="shared" ca="1" si="46"/>
        <v>31.192</v>
      </c>
      <c r="AB92" s="414">
        <f t="shared" ca="1" si="47"/>
        <v>32.750999999999998</v>
      </c>
      <c r="AC92" s="414">
        <f t="shared" ca="1" si="48"/>
        <v>34.389000000000003</v>
      </c>
      <c r="AD92" s="414">
        <f t="shared" ca="1" si="49"/>
        <v>36.11</v>
      </c>
      <c r="AE92" s="414">
        <f t="shared" ca="1" si="50"/>
        <v>37.914000000000001</v>
      </c>
    </row>
    <row r="93" spans="1:31">
      <c r="A93" s="406" t="s">
        <v>217</v>
      </c>
      <c r="B93" s="464" t="s">
        <v>219</v>
      </c>
      <c r="C93" s="406">
        <v>9</v>
      </c>
      <c r="D93" s="407" t="s">
        <v>218</v>
      </c>
      <c r="E93" s="406" t="s">
        <v>43</v>
      </c>
      <c r="F93" s="406">
        <v>410</v>
      </c>
      <c r="G93" s="409">
        <f t="shared" ca="1" si="51"/>
        <v>38.543999999999997</v>
      </c>
      <c r="H93" s="409">
        <f t="shared" ca="1" si="51"/>
        <v>40.470999999999997</v>
      </c>
      <c r="I93" s="409">
        <f t="shared" ca="1" si="51"/>
        <v>42.494999999999997</v>
      </c>
      <c r="J93" s="409">
        <f t="shared" ca="1" si="51"/>
        <v>44.618000000000002</v>
      </c>
      <c r="K93" s="409">
        <f t="shared" ca="1" si="51"/>
        <v>46.851999999999997</v>
      </c>
      <c r="L93" s="502"/>
      <c r="M93" s="335" t="s">
        <v>588</v>
      </c>
      <c r="N93" s="331" t="str">
        <f t="shared" si="52"/>
        <v>05985C</v>
      </c>
      <c r="O93" s="410" t="str">
        <f t="shared" si="45"/>
        <v>101</v>
      </c>
      <c r="P93" s="332" t="str">
        <f t="shared" si="53"/>
        <v xml:space="preserve">Lead Inspector Housing </v>
      </c>
      <c r="Q93" s="411" cm="1">
        <f t="array" aca="1" ref="Q93" ca="1">ROUND(IF($M93="Y",VLOOKUP($N93,INDIRECT($N$2),Q$5,0)*INDIRECT($M$3),VLOOKUP($N93,INDIRECT($N$2),Q$5,0)),IF(LEFT($E93,1)="N",3,0))</f>
        <v>38.543999999999997</v>
      </c>
      <c r="R93" s="411" cm="1">
        <f t="array" aca="1" ref="R93" ca="1">ROUND(IF($M93="Y",VLOOKUP($N93,INDIRECT($N$2),R$5,0)*INDIRECT($M$3),VLOOKUP($N93,INDIRECT($N$2),R$5,0)),IF(LEFT($E93,1)="N",3,0))</f>
        <v>40.470999999999997</v>
      </c>
      <c r="S93" s="411" cm="1">
        <f t="array" aca="1" ref="S93" ca="1">ROUND(IF($M93="Y",VLOOKUP($N93,INDIRECT($N$2),S$5,0)*INDIRECT($M$3),VLOOKUP($N93,INDIRECT($N$2),S$5,0)),IF(LEFT($E93,1)="N",3,0))</f>
        <v>42.494999999999997</v>
      </c>
      <c r="T93" s="411" cm="1">
        <f t="array" aca="1" ref="T93" ca="1">ROUND(IF($M93="Y",VLOOKUP($N93,INDIRECT($N$2),T$5,0)*INDIRECT($M$3),VLOOKUP($N93,INDIRECT($N$2),T$5,0)),IF(LEFT($E93,1)="N",3,0))</f>
        <v>44.618000000000002</v>
      </c>
      <c r="U93" s="411" cm="1">
        <f t="array" aca="1" ref="U93" ca="1">ROUND(IF($M93="Y",VLOOKUP($N93,INDIRECT($N$2),U$5,0)*INDIRECT($M$3),VLOOKUP($N93,INDIRECT($N$2),U$5,0)),IF(LEFT($E93,1)="N",3,0))</f>
        <v>46.851999999999997</v>
      </c>
      <c r="W93" s="412" t="str">
        <f t="shared" si="54"/>
        <v>Y</v>
      </c>
      <c r="X93" s="355" t="str">
        <f t="shared" si="54"/>
        <v>05985C</v>
      </c>
      <c r="Y93" s="413" t="str">
        <f t="shared" si="54"/>
        <v>101</v>
      </c>
      <c r="Z93" s="355" t="str">
        <f t="shared" si="54"/>
        <v xml:space="preserve">Lead Inspector Housing </v>
      </c>
      <c r="AA93" s="414">
        <f t="shared" ca="1" si="46"/>
        <v>38.543999999999997</v>
      </c>
      <c r="AB93" s="414">
        <f t="shared" ca="1" si="47"/>
        <v>40.470999999999997</v>
      </c>
      <c r="AC93" s="414">
        <f t="shared" ca="1" si="48"/>
        <v>42.494999999999997</v>
      </c>
      <c r="AD93" s="414">
        <f t="shared" ca="1" si="49"/>
        <v>44.618000000000002</v>
      </c>
      <c r="AE93" s="414">
        <f t="shared" ca="1" si="50"/>
        <v>46.851999999999997</v>
      </c>
    </row>
    <row r="94" spans="1:31">
      <c r="A94" s="406" t="s">
        <v>220</v>
      </c>
      <c r="B94" s="464" t="s">
        <v>453</v>
      </c>
      <c r="C94" s="406">
        <v>9</v>
      </c>
      <c r="D94" s="407" t="s">
        <v>218</v>
      </c>
      <c r="E94" s="406" t="s">
        <v>43</v>
      </c>
      <c r="F94" s="406">
        <v>415</v>
      </c>
      <c r="G94" s="409">
        <f t="shared" ca="1" si="51"/>
        <v>38.543999999999997</v>
      </c>
      <c r="H94" s="409">
        <f t="shared" ca="1" si="51"/>
        <v>40.470999999999997</v>
      </c>
      <c r="I94" s="409">
        <f t="shared" ca="1" si="51"/>
        <v>42.494999999999997</v>
      </c>
      <c r="J94" s="409">
        <f t="shared" ca="1" si="51"/>
        <v>44.618000000000002</v>
      </c>
      <c r="K94" s="409">
        <f t="shared" ca="1" si="51"/>
        <v>46.851999999999997</v>
      </c>
      <c r="L94" s="502"/>
      <c r="M94" s="335" t="s">
        <v>588</v>
      </c>
      <c r="N94" s="331" t="str">
        <f t="shared" si="52"/>
        <v>05995C</v>
      </c>
      <c r="O94" s="410" t="str">
        <f t="shared" si="45"/>
        <v>101</v>
      </c>
      <c r="P94" s="332" t="str">
        <f t="shared" si="53"/>
        <v>Lead Inspector Licenses &amp; Con Services</v>
      </c>
      <c r="Q94" s="411" cm="1">
        <f t="array" aca="1" ref="Q94" ca="1">ROUND(IF($M94="Y",VLOOKUP($N94,INDIRECT($N$2),Q$5,0)*INDIRECT($M$3),VLOOKUP($N94,INDIRECT($N$2),Q$5,0)),IF(LEFT($E94,1)="N",3,0))</f>
        <v>38.543999999999997</v>
      </c>
      <c r="R94" s="411" cm="1">
        <f t="array" aca="1" ref="R94" ca="1">ROUND(IF($M94="Y",VLOOKUP($N94,INDIRECT($N$2),R$5,0)*INDIRECT($M$3),VLOOKUP($N94,INDIRECT($N$2),R$5,0)),IF(LEFT($E94,1)="N",3,0))</f>
        <v>40.470999999999997</v>
      </c>
      <c r="S94" s="411" cm="1">
        <f t="array" aca="1" ref="S94" ca="1">ROUND(IF($M94="Y",VLOOKUP($N94,INDIRECT($N$2),S$5,0)*INDIRECT($M$3),VLOOKUP($N94,INDIRECT($N$2),S$5,0)),IF(LEFT($E94,1)="N",3,0))</f>
        <v>42.494999999999997</v>
      </c>
      <c r="T94" s="411" cm="1">
        <f t="array" aca="1" ref="T94" ca="1">ROUND(IF($M94="Y",VLOOKUP($N94,INDIRECT($N$2),T$5,0)*INDIRECT($M$3),VLOOKUP($N94,INDIRECT($N$2),T$5,0)),IF(LEFT($E94,1)="N",3,0))</f>
        <v>44.618000000000002</v>
      </c>
      <c r="U94" s="411" cm="1">
        <f t="array" aca="1" ref="U94" ca="1">ROUND(IF($M94="Y",VLOOKUP($N94,INDIRECT($N$2),U$5,0)*INDIRECT($M$3),VLOOKUP($N94,INDIRECT($N$2),U$5,0)),IF(LEFT($E94,1)="N",3,0))</f>
        <v>46.851999999999997</v>
      </c>
      <c r="W94" s="412" t="str">
        <f t="shared" si="54"/>
        <v>Y</v>
      </c>
      <c r="X94" s="355" t="str">
        <f t="shared" si="54"/>
        <v>05995C</v>
      </c>
      <c r="Y94" s="413" t="str">
        <f t="shared" si="54"/>
        <v>101</v>
      </c>
      <c r="Z94" s="355" t="str">
        <f t="shared" si="54"/>
        <v>Lead Inspector Licenses &amp; Con Services</v>
      </c>
      <c r="AA94" s="414">
        <f t="shared" ca="1" si="46"/>
        <v>38.543999999999997</v>
      </c>
      <c r="AB94" s="414">
        <f t="shared" ca="1" si="47"/>
        <v>40.470999999999997</v>
      </c>
      <c r="AC94" s="414">
        <f t="shared" ca="1" si="48"/>
        <v>42.494999999999997</v>
      </c>
      <c r="AD94" s="414">
        <f t="shared" ca="1" si="49"/>
        <v>44.618000000000002</v>
      </c>
      <c r="AE94" s="414">
        <f t="shared" ca="1" si="50"/>
        <v>46.851999999999997</v>
      </c>
    </row>
    <row r="95" spans="1:31">
      <c r="A95" s="406" t="s">
        <v>222</v>
      </c>
      <c r="B95" s="464" t="s">
        <v>455</v>
      </c>
      <c r="C95" s="406">
        <v>9</v>
      </c>
      <c r="D95" s="407" t="s">
        <v>218</v>
      </c>
      <c r="E95" s="406" t="s">
        <v>43</v>
      </c>
      <c r="F95" s="406">
        <v>410</v>
      </c>
      <c r="G95" s="409">
        <f t="shared" ca="1" si="51"/>
        <v>38.543999999999997</v>
      </c>
      <c r="H95" s="409">
        <f t="shared" ca="1" si="51"/>
        <v>40.470999999999997</v>
      </c>
      <c r="I95" s="409">
        <f t="shared" ca="1" si="51"/>
        <v>42.494999999999997</v>
      </c>
      <c r="J95" s="409">
        <f t="shared" ca="1" si="51"/>
        <v>44.618000000000002</v>
      </c>
      <c r="K95" s="409">
        <f t="shared" ca="1" si="51"/>
        <v>46.851999999999997</v>
      </c>
      <c r="L95" s="502"/>
      <c r="M95" s="335" t="s">
        <v>588</v>
      </c>
      <c r="N95" s="331" t="str">
        <f t="shared" si="52"/>
        <v>06005C</v>
      </c>
      <c r="O95" s="410" t="str">
        <f t="shared" ref="O95:O126" si="55">D95</f>
        <v>101</v>
      </c>
      <c r="P95" s="332" t="str">
        <f t="shared" si="53"/>
        <v>Lead Inspector Problem Properties</v>
      </c>
      <c r="Q95" s="411" cm="1">
        <f t="array" aca="1" ref="Q95" ca="1">ROUND(IF($M95="Y",VLOOKUP($N95,INDIRECT($N$2),Q$5,0)*INDIRECT($M$3),VLOOKUP($N95,INDIRECT($N$2),Q$5,0)),IF(LEFT($E95,1)="N",3,0))</f>
        <v>38.543999999999997</v>
      </c>
      <c r="R95" s="411" cm="1">
        <f t="array" aca="1" ref="R95" ca="1">ROUND(IF($M95="Y",VLOOKUP($N95,INDIRECT($N$2),R$5,0)*INDIRECT($M$3),VLOOKUP($N95,INDIRECT($N$2),R$5,0)),IF(LEFT($E95,1)="N",3,0))</f>
        <v>40.470999999999997</v>
      </c>
      <c r="S95" s="411" cm="1">
        <f t="array" aca="1" ref="S95" ca="1">ROUND(IF($M95="Y",VLOOKUP($N95,INDIRECT($N$2),S$5,0)*INDIRECT($M$3),VLOOKUP($N95,INDIRECT($N$2),S$5,0)),IF(LEFT($E95,1)="N",3,0))</f>
        <v>42.494999999999997</v>
      </c>
      <c r="T95" s="411" cm="1">
        <f t="array" aca="1" ref="T95" ca="1">ROUND(IF($M95="Y",VLOOKUP($N95,INDIRECT($N$2),T$5,0)*INDIRECT($M$3),VLOOKUP($N95,INDIRECT($N$2),T$5,0)),IF(LEFT($E95,1)="N",3,0))</f>
        <v>44.618000000000002</v>
      </c>
      <c r="U95" s="411" cm="1">
        <f t="array" aca="1" ref="U95" ca="1">ROUND(IF($M95="Y",VLOOKUP($N95,INDIRECT($N$2),U$5,0)*INDIRECT($M$3),VLOOKUP($N95,INDIRECT($N$2),U$5,0)),IF(LEFT($E95,1)="N",3,0))</f>
        <v>46.851999999999997</v>
      </c>
      <c r="W95" s="412" t="str">
        <f t="shared" si="54"/>
        <v>Y</v>
      </c>
      <c r="X95" s="355" t="str">
        <f t="shared" si="54"/>
        <v>06005C</v>
      </c>
      <c r="Y95" s="413" t="str">
        <f t="shared" si="54"/>
        <v>101</v>
      </c>
      <c r="Z95" s="355" t="str">
        <f t="shared" si="54"/>
        <v>Lead Inspector Problem Properties</v>
      </c>
      <c r="AA95" s="414">
        <f t="shared" ca="1" si="46"/>
        <v>38.543999999999997</v>
      </c>
      <c r="AB95" s="414">
        <f t="shared" ca="1" si="47"/>
        <v>40.470999999999997</v>
      </c>
      <c r="AC95" s="414">
        <f t="shared" ca="1" si="48"/>
        <v>42.494999999999997</v>
      </c>
      <c r="AD95" s="414">
        <f t="shared" ca="1" si="49"/>
        <v>44.618000000000002</v>
      </c>
      <c r="AE95" s="414">
        <f t="shared" ca="1" si="50"/>
        <v>46.851999999999997</v>
      </c>
    </row>
    <row r="96" spans="1:31">
      <c r="A96" s="406" t="s">
        <v>722</v>
      </c>
      <c r="B96" s="464" t="s">
        <v>721</v>
      </c>
      <c r="C96" s="406">
        <v>7</v>
      </c>
      <c r="D96" s="407" t="s">
        <v>66</v>
      </c>
      <c r="E96" s="406" t="s">
        <v>43</v>
      </c>
      <c r="F96" s="406">
        <v>320</v>
      </c>
      <c r="G96" s="409">
        <f t="shared" ref="G96" ca="1" si="56">Q96</f>
        <v>31.192</v>
      </c>
      <c r="H96" s="409">
        <f t="shared" ref="H96" ca="1" si="57">R96</f>
        <v>32.750999999999998</v>
      </c>
      <c r="I96" s="409">
        <f t="shared" ref="I96" ca="1" si="58">S96</f>
        <v>34.389000000000003</v>
      </c>
      <c r="J96" s="409">
        <f t="shared" ref="J96" ca="1" si="59">T96</f>
        <v>36.11</v>
      </c>
      <c r="K96" s="409">
        <f t="shared" ref="K96" ca="1" si="60">U96</f>
        <v>37.914000000000001</v>
      </c>
      <c r="L96" s="502"/>
      <c r="M96" s="335" t="s">
        <v>588</v>
      </c>
      <c r="N96" s="331" t="str">
        <f t="shared" si="52"/>
        <v>53087C</v>
      </c>
      <c r="O96" s="410" t="str">
        <f t="shared" si="55"/>
        <v>064</v>
      </c>
      <c r="P96" s="332" t="str">
        <f t="shared" si="53"/>
        <v>Lead Utility Billing Specialist</v>
      </c>
      <c r="Q96" s="411" cm="1">
        <f t="array" aca="1" ref="Q96" ca="1">ROUND(IF($M96="Y",VLOOKUP($N96,INDIRECT($N$2),Q$5,0)*INDIRECT($M$3),VLOOKUP($N96,INDIRECT($N$2),Q$5,0)),IF(LEFT($E96,1)="N",3,0))</f>
        <v>31.192</v>
      </c>
      <c r="R96" s="411" cm="1">
        <f t="array" aca="1" ref="R96" ca="1">ROUND(IF($M96="Y",VLOOKUP($N96,INDIRECT($N$2),R$5,0)*INDIRECT($M$3),VLOOKUP($N96,INDIRECT($N$2),R$5,0)),IF(LEFT($E96,1)="N",3,0))</f>
        <v>32.750999999999998</v>
      </c>
      <c r="S96" s="411" cm="1">
        <f t="array" aca="1" ref="S96" ca="1">ROUND(IF($M96="Y",VLOOKUP($N96,INDIRECT($N$2),S$5,0)*INDIRECT($M$3),VLOOKUP($N96,INDIRECT($N$2),S$5,0)),IF(LEFT($E96,1)="N",3,0))</f>
        <v>34.389000000000003</v>
      </c>
      <c r="T96" s="411" cm="1">
        <f t="array" aca="1" ref="T96" ca="1">ROUND(IF($M96="Y",VLOOKUP($N96,INDIRECT($N$2),T$5,0)*INDIRECT($M$3),VLOOKUP($N96,INDIRECT($N$2),T$5,0)),IF(LEFT($E96,1)="N",3,0))</f>
        <v>36.11</v>
      </c>
      <c r="U96" s="411" cm="1">
        <f t="array" aca="1" ref="U96" ca="1">ROUND(IF($M96="Y",VLOOKUP($N96,INDIRECT($N$2),U$5,0)*INDIRECT($M$3),VLOOKUP($N96,INDIRECT($N$2),U$5,0)),IF(LEFT($E96,1)="N",3,0))</f>
        <v>37.914000000000001</v>
      </c>
      <c r="W96" s="412" t="str">
        <f t="shared" ref="W96" si="61">M96</f>
        <v>Y</v>
      </c>
      <c r="X96" s="355" t="str">
        <f t="shared" ref="X96" si="62">N96</f>
        <v>53087C</v>
      </c>
      <c r="Y96" s="413" t="str">
        <f t="shared" ref="Y96" si="63">O96</f>
        <v>064</v>
      </c>
      <c r="Z96" s="355" t="str">
        <f t="shared" si="54"/>
        <v>Lead Utility Billing Specialist</v>
      </c>
      <c r="AA96" s="414">
        <f t="shared" ca="1" si="46"/>
        <v>31.192</v>
      </c>
      <c r="AB96" s="414">
        <f t="shared" ca="1" si="47"/>
        <v>32.750999999999998</v>
      </c>
      <c r="AC96" s="414">
        <f t="shared" ca="1" si="48"/>
        <v>34.389000000000003</v>
      </c>
      <c r="AD96" s="414">
        <f t="shared" ca="1" si="49"/>
        <v>36.11</v>
      </c>
      <c r="AE96" s="414">
        <f t="shared" ca="1" si="50"/>
        <v>37.914000000000001</v>
      </c>
    </row>
    <row r="97" spans="1:31">
      <c r="A97" s="406" t="s">
        <v>226</v>
      </c>
      <c r="B97" s="464" t="s">
        <v>227</v>
      </c>
      <c r="C97" s="406">
        <v>5</v>
      </c>
      <c r="D97" s="407" t="s">
        <v>163</v>
      </c>
      <c r="E97" s="406" t="s">
        <v>43</v>
      </c>
      <c r="F97" s="406">
        <v>253</v>
      </c>
      <c r="G97" s="409">
        <f t="shared" ca="1" si="51"/>
        <v>25.459</v>
      </c>
      <c r="H97" s="409">
        <f t="shared" ca="1" si="51"/>
        <v>26.731000000000002</v>
      </c>
      <c r="I97" s="409">
        <f t="shared" ca="1" si="51"/>
        <v>28.068000000000001</v>
      </c>
      <c r="J97" s="409">
        <f t="shared" ca="1" si="51"/>
        <v>29.472999999999999</v>
      </c>
      <c r="K97" s="409">
        <f t="shared" ca="1" si="51"/>
        <v>30.946000000000002</v>
      </c>
      <c r="L97" s="502"/>
      <c r="M97" s="335" t="s">
        <v>588</v>
      </c>
      <c r="N97" s="331" t="str">
        <f t="shared" si="52"/>
        <v>06080C</v>
      </c>
      <c r="O97" s="410" t="str">
        <f t="shared" si="55"/>
        <v>051</v>
      </c>
      <c r="P97" s="332" t="str">
        <f t="shared" si="53"/>
        <v xml:space="preserve">Legal Support Specialist </v>
      </c>
      <c r="Q97" s="411" cm="1">
        <f t="array" aca="1" ref="Q97" ca="1">ROUND(IF($M97="Y",VLOOKUP($N97,INDIRECT($N$2),Q$5,0)*INDIRECT($M$3),VLOOKUP($N97,INDIRECT($N$2),Q$5,0)),IF(LEFT($E97,1)="N",3,0))</f>
        <v>25.459</v>
      </c>
      <c r="R97" s="411" cm="1">
        <f t="array" aca="1" ref="R97" ca="1">ROUND(IF($M97="Y",VLOOKUP($N97,INDIRECT($N$2),R$5,0)*INDIRECT($M$3),VLOOKUP($N97,INDIRECT($N$2),R$5,0)),IF(LEFT($E97,1)="N",3,0))</f>
        <v>26.731000000000002</v>
      </c>
      <c r="S97" s="411" cm="1">
        <f t="array" aca="1" ref="S97" ca="1">ROUND(IF($M97="Y",VLOOKUP($N97,INDIRECT($N$2),S$5,0)*INDIRECT($M$3),VLOOKUP($N97,INDIRECT($N$2),S$5,0)),IF(LEFT($E97,1)="N",3,0))</f>
        <v>28.068000000000001</v>
      </c>
      <c r="T97" s="411" cm="1">
        <f t="array" aca="1" ref="T97" ca="1">ROUND(IF($M97="Y",VLOOKUP($N97,INDIRECT($N$2),T$5,0)*INDIRECT($M$3),VLOOKUP($N97,INDIRECT($N$2),T$5,0)),IF(LEFT($E97,1)="N",3,0))</f>
        <v>29.472999999999999</v>
      </c>
      <c r="U97" s="411" cm="1">
        <f t="array" aca="1" ref="U97" ca="1">ROUND(IF($M97="Y",VLOOKUP($N97,INDIRECT($N$2),U$5,0)*INDIRECT($M$3),VLOOKUP($N97,INDIRECT($N$2),U$5,0)),IF(LEFT($E97,1)="N",3,0))</f>
        <v>30.946000000000002</v>
      </c>
      <c r="W97" s="412" t="str">
        <f t="shared" si="54"/>
        <v>Y</v>
      </c>
      <c r="X97" s="355" t="str">
        <f t="shared" si="54"/>
        <v>06080C</v>
      </c>
      <c r="Y97" s="413" t="str">
        <f t="shared" si="54"/>
        <v>051</v>
      </c>
      <c r="Z97" s="355" t="str">
        <f t="shared" si="54"/>
        <v xml:space="preserve">Legal Support Specialist </v>
      </c>
      <c r="AA97" s="414">
        <f t="shared" ca="1" si="46"/>
        <v>25.459</v>
      </c>
      <c r="AB97" s="414">
        <f t="shared" ca="1" si="47"/>
        <v>26.731000000000002</v>
      </c>
      <c r="AC97" s="414">
        <f t="shared" ca="1" si="48"/>
        <v>28.068000000000001</v>
      </c>
      <c r="AD97" s="414">
        <f t="shared" ca="1" si="49"/>
        <v>29.472999999999999</v>
      </c>
      <c r="AE97" s="414">
        <f t="shared" ca="1" si="50"/>
        <v>30.946000000000002</v>
      </c>
    </row>
    <row r="98" spans="1:31">
      <c r="A98" s="406" t="s">
        <v>504</v>
      </c>
      <c r="B98" s="464" t="s">
        <v>487</v>
      </c>
      <c r="C98" s="406">
        <v>8</v>
      </c>
      <c r="D98" s="407" t="s">
        <v>749</v>
      </c>
      <c r="E98" s="406" t="s">
        <v>21</v>
      </c>
      <c r="F98" s="406">
        <v>393</v>
      </c>
      <c r="G98" s="409">
        <f t="shared" ca="1" si="51"/>
        <v>77528</v>
      </c>
      <c r="H98" s="409">
        <f t="shared" ca="1" si="51"/>
        <v>81403</v>
      </c>
      <c r="I98" s="409">
        <f t="shared" ca="1" si="51"/>
        <v>85475</v>
      </c>
      <c r="J98" s="409">
        <f t="shared" ca="1" si="51"/>
        <v>89748</v>
      </c>
      <c r="K98" s="409">
        <f t="shared" ca="1" si="51"/>
        <v>94235</v>
      </c>
      <c r="L98" s="502"/>
      <c r="M98" s="335" t="s">
        <v>588</v>
      </c>
      <c r="N98" s="331" t="str">
        <f t="shared" si="52"/>
        <v>52947C</v>
      </c>
      <c r="O98" s="410" t="str">
        <f t="shared" si="55"/>
        <v>164</v>
      </c>
      <c r="P98" s="332" t="str">
        <f t="shared" si="53"/>
        <v>Legislative Clerk</v>
      </c>
      <c r="Q98" s="411" cm="1">
        <f t="array" aca="1" ref="Q98" ca="1">ROUND(IF($M98="Y",VLOOKUP($N98,INDIRECT($N$2),Q$5,0)*INDIRECT($M$3),VLOOKUP($N98,INDIRECT($N$2),Q$5,0)),IF(LEFT($E98,1)="N",3,0))</f>
        <v>77528</v>
      </c>
      <c r="R98" s="411" cm="1">
        <f t="array" aca="1" ref="R98" ca="1">ROUND(IF($M98="Y",VLOOKUP($N98,INDIRECT($N$2),R$5,0)*INDIRECT($M$3),VLOOKUP($N98,INDIRECT($N$2),R$5,0)),IF(LEFT($E98,1)="N",3,0))</f>
        <v>81403</v>
      </c>
      <c r="S98" s="411" cm="1">
        <f t="array" aca="1" ref="S98" ca="1">ROUND(IF($M98="Y",VLOOKUP($N98,INDIRECT($N$2),S$5,0)*INDIRECT($M$3),VLOOKUP($N98,INDIRECT($N$2),S$5,0)),IF(LEFT($E98,1)="N",3,0))</f>
        <v>85475</v>
      </c>
      <c r="T98" s="411" cm="1">
        <f t="array" aca="1" ref="T98" ca="1">ROUND(IF($M98="Y",VLOOKUP($N98,INDIRECT($N$2),T$5,0)*INDIRECT($M$3),VLOOKUP($N98,INDIRECT($N$2),T$5,0)),IF(LEFT($E98,1)="N",3,0))</f>
        <v>89748</v>
      </c>
      <c r="U98" s="411" cm="1">
        <f t="array" aca="1" ref="U98" ca="1">ROUND(IF($M98="Y",VLOOKUP($N98,INDIRECT($N$2),U$5,0)*INDIRECT($M$3),VLOOKUP($N98,INDIRECT($N$2),U$5,0)),IF(LEFT($E98,1)="N",3,0))</f>
        <v>94235</v>
      </c>
      <c r="W98" s="412" t="str">
        <f t="shared" si="54"/>
        <v>Y</v>
      </c>
      <c r="X98" s="355" t="str">
        <f t="shared" si="54"/>
        <v>52947C</v>
      </c>
      <c r="Y98" s="413" t="str">
        <f t="shared" si="54"/>
        <v>164</v>
      </c>
      <c r="Z98" s="355" t="str">
        <f t="shared" si="54"/>
        <v>Legislative Clerk</v>
      </c>
      <c r="AA98" s="414">
        <f t="shared" ca="1" si="46"/>
        <v>37.274000000000001</v>
      </c>
      <c r="AB98" s="414">
        <f t="shared" ca="1" si="47"/>
        <v>39.137</v>
      </c>
      <c r="AC98" s="414">
        <f t="shared" ca="1" si="48"/>
        <v>41.094000000000001</v>
      </c>
      <c r="AD98" s="414">
        <f t="shared" ca="1" si="49"/>
        <v>43.149000000000001</v>
      </c>
      <c r="AE98" s="414">
        <f t="shared" ca="1" si="50"/>
        <v>45.305999999999997</v>
      </c>
    </row>
    <row r="99" spans="1:31">
      <c r="A99" s="420" t="s">
        <v>31</v>
      </c>
      <c r="B99" s="467" t="s">
        <v>32</v>
      </c>
      <c r="C99" s="420">
        <v>8</v>
      </c>
      <c r="D99" s="407" t="s">
        <v>24</v>
      </c>
      <c r="E99" s="420" t="s">
        <v>21</v>
      </c>
      <c r="F99" s="420">
        <v>383</v>
      </c>
      <c r="G99" s="409">
        <f t="shared" ca="1" si="51"/>
        <v>75124</v>
      </c>
      <c r="H99" s="409">
        <f t="shared" ca="1" si="51"/>
        <v>78881</v>
      </c>
      <c r="I99" s="409">
        <f t="shared" ca="1" si="51"/>
        <v>82824</v>
      </c>
      <c r="J99" s="409">
        <f t="shared" ca="1" si="51"/>
        <v>86966</v>
      </c>
      <c r="K99" s="409">
        <f t="shared" ca="1" si="51"/>
        <v>91312</v>
      </c>
      <c r="L99" s="502"/>
      <c r="M99" s="335" t="s">
        <v>588</v>
      </c>
      <c r="N99" s="331" t="str">
        <f t="shared" si="52"/>
        <v>06150C</v>
      </c>
      <c r="O99" s="410" t="str">
        <f t="shared" si="55"/>
        <v>097</v>
      </c>
      <c r="P99" s="332" t="str">
        <f t="shared" si="53"/>
        <v>Liability Investigator</v>
      </c>
      <c r="Q99" s="411" cm="1">
        <f t="array" aca="1" ref="Q99" ca="1">ROUND(IF($M99="Y",VLOOKUP($N99,INDIRECT($N$2),Q$5,0)*INDIRECT($M$3),VLOOKUP($N99,INDIRECT($N$2),Q$5,0)),IF(LEFT($E99,1)="N",3,0))</f>
        <v>75124</v>
      </c>
      <c r="R99" s="411" cm="1">
        <f t="array" aca="1" ref="R99" ca="1">ROUND(IF($M99="Y",VLOOKUP($N99,INDIRECT($N$2),R$5,0)*INDIRECT($M$3),VLOOKUP($N99,INDIRECT($N$2),R$5,0)),IF(LEFT($E99,1)="N",3,0))</f>
        <v>78881</v>
      </c>
      <c r="S99" s="411" cm="1">
        <f t="array" aca="1" ref="S99" ca="1">ROUND(IF($M99="Y",VLOOKUP($N99,INDIRECT($N$2),S$5,0)*INDIRECT($M$3),VLOOKUP($N99,INDIRECT($N$2),S$5,0)),IF(LEFT($E99,1)="N",3,0))</f>
        <v>82824</v>
      </c>
      <c r="T99" s="411" cm="1">
        <f t="array" aca="1" ref="T99" ca="1">ROUND(IF($M99="Y",VLOOKUP($N99,INDIRECT($N$2),T$5,0)*INDIRECT($M$3),VLOOKUP($N99,INDIRECT($N$2),T$5,0)),IF(LEFT($E99,1)="N",3,0))</f>
        <v>86966</v>
      </c>
      <c r="U99" s="411" cm="1">
        <f t="array" aca="1" ref="U99" ca="1">ROUND(IF($M99="Y",VLOOKUP($N99,INDIRECT($N$2),U$5,0)*INDIRECT($M$3),VLOOKUP($N99,INDIRECT($N$2),U$5,0)),IF(LEFT($E99,1)="N",3,0))</f>
        <v>91312</v>
      </c>
      <c r="W99" s="412" t="str">
        <f t="shared" si="54"/>
        <v>Y</v>
      </c>
      <c r="X99" s="355" t="str">
        <f t="shared" si="54"/>
        <v>06150C</v>
      </c>
      <c r="Y99" s="413" t="str">
        <f t="shared" si="54"/>
        <v>097</v>
      </c>
      <c r="Z99" s="355" t="str">
        <f t="shared" si="54"/>
        <v>Liability Investigator</v>
      </c>
      <c r="AA99" s="414">
        <f t="shared" ref="AA99:AA132" ca="1" si="64">IF(LEFT($E99,1)="N",Q99,ROUNDUP(Q99/2080,3))</f>
        <v>36.117999999999995</v>
      </c>
      <c r="AB99" s="414">
        <f t="shared" ref="AB99:AB132" ca="1" si="65">IF(LEFT($E99,1)="N",R99,ROUNDUP(R99/2080,3))</f>
        <v>37.923999999999999</v>
      </c>
      <c r="AC99" s="414">
        <f t="shared" ref="AC99:AC132" ca="1" si="66">IF(LEFT($E99,1)="N",S99,ROUNDUP(S99/2080,3))</f>
        <v>39.82</v>
      </c>
      <c r="AD99" s="414">
        <f t="shared" ref="AD99:AD132" ca="1" si="67">IF(LEFT($E99,1)="N",T99,ROUNDUP(T99/2080,3))</f>
        <v>41.811</v>
      </c>
      <c r="AE99" s="414">
        <f t="shared" ref="AE99:AE132" ca="1" si="68">IF(LEFT($E99,1)="N",U99,ROUNDUP(U99/2080,3))</f>
        <v>43.9</v>
      </c>
    </row>
    <row r="100" spans="1:31">
      <c r="A100" s="420" t="s">
        <v>33</v>
      </c>
      <c r="B100" s="467" t="s">
        <v>34</v>
      </c>
      <c r="C100" s="420">
        <v>10</v>
      </c>
      <c r="D100" s="407" t="s">
        <v>39</v>
      </c>
      <c r="E100" s="420" t="s">
        <v>21</v>
      </c>
      <c r="F100" s="420">
        <v>458</v>
      </c>
      <c r="G100" s="409">
        <f t="shared" ca="1" si="51"/>
        <v>87953</v>
      </c>
      <c r="H100" s="409">
        <f t="shared" ca="1" si="51"/>
        <v>92351</v>
      </c>
      <c r="I100" s="409">
        <f t="shared" ca="1" si="51"/>
        <v>96967</v>
      </c>
      <c r="J100" s="409">
        <f t="shared" ca="1" si="51"/>
        <v>101817</v>
      </c>
      <c r="K100" s="409">
        <f t="shared" ca="1" si="51"/>
        <v>106906</v>
      </c>
      <c r="L100" s="502"/>
      <c r="M100" s="335" t="s">
        <v>588</v>
      </c>
      <c r="N100" s="331" t="str">
        <f t="shared" si="52"/>
        <v>06738C</v>
      </c>
      <c r="O100" s="410" t="str">
        <f t="shared" si="55"/>
        <v>118</v>
      </c>
      <c r="P100" s="332" t="str">
        <f t="shared" si="53"/>
        <v>Manager Hazardous Material Inspections</v>
      </c>
      <c r="Q100" s="411" cm="1">
        <f t="array" aca="1" ref="Q100" ca="1">ROUND(IF($M100="Y",VLOOKUP($N100,INDIRECT($N$2),Q$5,0)*INDIRECT($M$3),VLOOKUP($N100,INDIRECT($N$2),Q$5,0)),IF(LEFT($E100,1)="N",3,0))</f>
        <v>87953</v>
      </c>
      <c r="R100" s="411" cm="1">
        <f t="array" aca="1" ref="R100" ca="1">ROUND(IF($M100="Y",VLOOKUP($N100,INDIRECT($N$2),R$5,0)*INDIRECT($M$3),VLOOKUP($N100,INDIRECT($N$2),R$5,0)),IF(LEFT($E100,1)="N",3,0))</f>
        <v>92351</v>
      </c>
      <c r="S100" s="411" cm="1">
        <f t="array" aca="1" ref="S100" ca="1">ROUND(IF($M100="Y",VLOOKUP($N100,INDIRECT($N$2),S$5,0)*INDIRECT($M$3),VLOOKUP($N100,INDIRECT($N$2),S$5,0)),IF(LEFT($E100,1)="N",3,0))</f>
        <v>96967</v>
      </c>
      <c r="T100" s="411" cm="1">
        <f t="array" aca="1" ref="T100" ca="1">ROUND(IF($M100="Y",VLOOKUP($N100,INDIRECT($N$2),T$5,0)*INDIRECT($M$3),VLOOKUP($N100,INDIRECT($N$2),T$5,0)),IF(LEFT($E100,1)="N",3,0))</f>
        <v>101817</v>
      </c>
      <c r="U100" s="411" cm="1">
        <f t="array" aca="1" ref="U100" ca="1">ROUND(IF($M100="Y",VLOOKUP($N100,INDIRECT($N$2),U$5,0)*INDIRECT($M$3),VLOOKUP($N100,INDIRECT($N$2),U$5,0)),IF(LEFT($E100,1)="N",3,0))</f>
        <v>106906</v>
      </c>
      <c r="W100" s="412" t="str">
        <f t="shared" si="54"/>
        <v>Y</v>
      </c>
      <c r="X100" s="355" t="str">
        <f t="shared" si="54"/>
        <v>06738C</v>
      </c>
      <c r="Y100" s="413" t="str">
        <f t="shared" si="54"/>
        <v>118</v>
      </c>
      <c r="Z100" s="355" t="str">
        <f t="shared" si="54"/>
        <v>Manager Hazardous Material Inspections</v>
      </c>
      <c r="AA100" s="414">
        <f t="shared" ca="1" si="64"/>
        <v>42.285999999999994</v>
      </c>
      <c r="AB100" s="414">
        <f t="shared" ca="1" si="65"/>
        <v>44.4</v>
      </c>
      <c r="AC100" s="414">
        <f t="shared" ca="1" si="66"/>
        <v>46.619</v>
      </c>
      <c r="AD100" s="414">
        <f t="shared" ca="1" si="67"/>
        <v>48.951000000000001</v>
      </c>
      <c r="AE100" s="414">
        <f t="shared" ca="1" si="68"/>
        <v>51.397999999999996</v>
      </c>
    </row>
    <row r="101" spans="1:31">
      <c r="A101" s="406" t="s">
        <v>228</v>
      </c>
      <c r="B101" s="464" t="s">
        <v>229</v>
      </c>
      <c r="C101" s="406">
        <v>6</v>
      </c>
      <c r="D101" s="407" t="s">
        <v>87</v>
      </c>
      <c r="E101" s="406" t="s">
        <v>43</v>
      </c>
      <c r="F101" s="406">
        <v>310</v>
      </c>
      <c r="G101" s="409">
        <f t="shared" ca="1" si="51"/>
        <v>30.033999999999999</v>
      </c>
      <c r="H101" s="409">
        <f t="shared" ca="1" si="51"/>
        <v>31.536999999999999</v>
      </c>
      <c r="I101" s="409">
        <f t="shared" ca="1" si="51"/>
        <v>33.113</v>
      </c>
      <c r="J101" s="409">
        <f t="shared" ca="1" si="51"/>
        <v>34.770000000000003</v>
      </c>
      <c r="K101" s="409">
        <f t="shared" ca="1" si="51"/>
        <v>36.506999999999998</v>
      </c>
      <c r="L101" s="502"/>
      <c r="M101" s="335" t="s">
        <v>588</v>
      </c>
      <c r="N101" s="331" t="str">
        <f t="shared" si="52"/>
        <v>07050C</v>
      </c>
      <c r="O101" s="410" t="str">
        <f t="shared" si="55"/>
        <v>143</v>
      </c>
      <c r="P101" s="332" t="str">
        <f t="shared" si="53"/>
        <v>Mayors Office Associate</v>
      </c>
      <c r="Q101" s="411" cm="1">
        <f t="array" aca="1" ref="Q101" ca="1">ROUND(IF($M101="Y",VLOOKUP($N101,INDIRECT($N$2),Q$5,0)*INDIRECT($M$3),VLOOKUP($N101,INDIRECT($N$2),Q$5,0)),IF(LEFT($E101,1)="N",3,0))</f>
        <v>30.033999999999999</v>
      </c>
      <c r="R101" s="411" cm="1">
        <f t="array" aca="1" ref="R101" ca="1">ROUND(IF($M101="Y",VLOOKUP($N101,INDIRECT($N$2),R$5,0)*INDIRECT($M$3),VLOOKUP($N101,INDIRECT($N$2),R$5,0)),IF(LEFT($E101,1)="N",3,0))</f>
        <v>31.536999999999999</v>
      </c>
      <c r="S101" s="411" cm="1">
        <f t="array" aca="1" ref="S101" ca="1">ROUND(IF($M101="Y",VLOOKUP($N101,INDIRECT($N$2),S$5,0)*INDIRECT($M$3),VLOOKUP($N101,INDIRECT($N$2),S$5,0)),IF(LEFT($E101,1)="N",3,0))</f>
        <v>33.113</v>
      </c>
      <c r="T101" s="411" cm="1">
        <f t="array" aca="1" ref="T101" ca="1">ROUND(IF($M101="Y",VLOOKUP($N101,INDIRECT($N$2),T$5,0)*INDIRECT($M$3),VLOOKUP($N101,INDIRECT($N$2),T$5,0)),IF(LEFT($E101,1)="N",3,0))</f>
        <v>34.770000000000003</v>
      </c>
      <c r="U101" s="411" cm="1">
        <f t="array" aca="1" ref="U101" ca="1">ROUND(IF($M101="Y",VLOOKUP($N101,INDIRECT($N$2),U$5,0)*INDIRECT($M$3),VLOOKUP($N101,INDIRECT($N$2),U$5,0)),IF(LEFT($E101,1)="N",3,0))</f>
        <v>36.506999999999998</v>
      </c>
      <c r="W101" s="412" t="str">
        <f t="shared" si="54"/>
        <v>Y</v>
      </c>
      <c r="X101" s="355" t="str">
        <f t="shared" si="54"/>
        <v>07050C</v>
      </c>
      <c r="Y101" s="413" t="str">
        <f t="shared" si="54"/>
        <v>143</v>
      </c>
      <c r="Z101" s="355" t="str">
        <f t="shared" si="54"/>
        <v>Mayors Office Associate</v>
      </c>
      <c r="AA101" s="414">
        <f t="shared" ca="1" si="64"/>
        <v>30.033999999999999</v>
      </c>
      <c r="AB101" s="414">
        <f t="shared" ca="1" si="65"/>
        <v>31.536999999999999</v>
      </c>
      <c r="AC101" s="414">
        <f t="shared" ca="1" si="66"/>
        <v>33.113</v>
      </c>
      <c r="AD101" s="414">
        <f t="shared" ca="1" si="67"/>
        <v>34.770000000000003</v>
      </c>
      <c r="AE101" s="414">
        <f t="shared" ca="1" si="68"/>
        <v>36.506999999999998</v>
      </c>
    </row>
    <row r="102" spans="1:31">
      <c r="A102" s="406" t="s">
        <v>230</v>
      </c>
      <c r="B102" s="464" t="s">
        <v>231</v>
      </c>
      <c r="C102" s="406">
        <v>6</v>
      </c>
      <c r="D102" s="407" t="s">
        <v>543</v>
      </c>
      <c r="E102" s="406" t="s">
        <v>43</v>
      </c>
      <c r="F102" s="406">
        <v>298</v>
      </c>
      <c r="G102" s="409">
        <f t="shared" ref="G102:K135" ca="1" si="69">Q102</f>
        <v>28.89</v>
      </c>
      <c r="H102" s="409">
        <f t="shared" ca="1" si="69"/>
        <v>30.332999999999998</v>
      </c>
      <c r="I102" s="409">
        <f t="shared" ca="1" si="69"/>
        <v>31.85</v>
      </c>
      <c r="J102" s="409">
        <f t="shared" ca="1" si="69"/>
        <v>33.442999999999998</v>
      </c>
      <c r="K102" s="409">
        <f t="shared" ca="1" si="69"/>
        <v>35.113999999999997</v>
      </c>
      <c r="L102" s="502"/>
      <c r="M102" s="335" t="s">
        <v>588</v>
      </c>
      <c r="N102" s="331" t="str">
        <f t="shared" si="52"/>
        <v>07089C</v>
      </c>
      <c r="O102" s="410" t="str">
        <f t="shared" si="55"/>
        <v>161</v>
      </c>
      <c r="P102" s="332" t="str">
        <f t="shared" si="53"/>
        <v xml:space="preserve">Medical Assistant </v>
      </c>
      <c r="Q102" s="411" cm="1">
        <f t="array" aca="1" ref="Q102" ca="1">ROUND(IF($M102="Y",VLOOKUP($N102,INDIRECT($N$2),Q$5,0)*INDIRECT($M$3),VLOOKUP($N102,INDIRECT($N$2),Q$5,0)),IF(LEFT($E102,1)="N",3,0))</f>
        <v>28.89</v>
      </c>
      <c r="R102" s="411" cm="1">
        <f t="array" aca="1" ref="R102" ca="1">ROUND(IF($M102="Y",VLOOKUP($N102,INDIRECT($N$2),R$5,0)*INDIRECT($M$3),VLOOKUP($N102,INDIRECT($N$2),R$5,0)),IF(LEFT($E102,1)="N",3,0))</f>
        <v>30.332999999999998</v>
      </c>
      <c r="S102" s="411" cm="1">
        <f t="array" aca="1" ref="S102" ca="1">ROUND(IF($M102="Y",VLOOKUP($N102,INDIRECT($N$2),S$5,0)*INDIRECT($M$3),VLOOKUP($N102,INDIRECT($N$2),S$5,0)),IF(LEFT($E102,1)="N",3,0))</f>
        <v>31.85</v>
      </c>
      <c r="T102" s="411" cm="1">
        <f t="array" aca="1" ref="T102" ca="1">ROUND(IF($M102="Y",VLOOKUP($N102,INDIRECT($N$2),T$5,0)*INDIRECT($M$3),VLOOKUP($N102,INDIRECT($N$2),T$5,0)),IF(LEFT($E102,1)="N",3,0))</f>
        <v>33.442999999999998</v>
      </c>
      <c r="U102" s="411" cm="1">
        <f t="array" aca="1" ref="U102" ca="1">ROUND(IF($M102="Y",VLOOKUP($N102,INDIRECT($N$2),U$5,0)*INDIRECT($M$3),VLOOKUP($N102,INDIRECT($N$2),U$5,0)),IF(LEFT($E102,1)="N",3,0))</f>
        <v>35.113999999999997</v>
      </c>
      <c r="W102" s="412" t="str">
        <f t="shared" si="54"/>
        <v>Y</v>
      </c>
      <c r="X102" s="355" t="str">
        <f t="shared" si="54"/>
        <v>07089C</v>
      </c>
      <c r="Y102" s="413" t="str">
        <f t="shared" si="54"/>
        <v>161</v>
      </c>
      <c r="Z102" s="355" t="str">
        <f t="shared" si="54"/>
        <v xml:space="preserve">Medical Assistant </v>
      </c>
      <c r="AA102" s="414">
        <f t="shared" ca="1" si="64"/>
        <v>28.89</v>
      </c>
      <c r="AB102" s="414">
        <f t="shared" ca="1" si="65"/>
        <v>30.332999999999998</v>
      </c>
      <c r="AC102" s="414">
        <f t="shared" ca="1" si="66"/>
        <v>31.85</v>
      </c>
      <c r="AD102" s="414">
        <f t="shared" ca="1" si="67"/>
        <v>33.442999999999998</v>
      </c>
      <c r="AE102" s="414">
        <f t="shared" ca="1" si="68"/>
        <v>35.113999999999997</v>
      </c>
    </row>
    <row r="103" spans="1:31">
      <c r="A103" s="406" t="s">
        <v>552</v>
      </c>
      <c r="B103" s="464" t="s">
        <v>775</v>
      </c>
      <c r="C103" s="406">
        <v>7</v>
      </c>
      <c r="D103" s="407" t="s">
        <v>740</v>
      </c>
      <c r="E103" s="406" t="s">
        <v>43</v>
      </c>
      <c r="F103" s="406">
        <v>338</v>
      </c>
      <c r="G103" s="409">
        <f ca="1">Q103</f>
        <v>32.307000000000002</v>
      </c>
      <c r="H103" s="409">
        <f ca="1">R103</f>
        <v>33.923999999999999</v>
      </c>
      <c r="I103" s="409">
        <f ca="1">S103</f>
        <v>35.619</v>
      </c>
      <c r="J103" s="409">
        <f ca="1">T103</f>
        <v>37.4</v>
      </c>
      <c r="K103" s="409">
        <f ca="1">U103</f>
        <v>39.271999999999998</v>
      </c>
      <c r="L103" s="502"/>
      <c r="M103" s="335" t="s">
        <v>588</v>
      </c>
      <c r="N103" s="331" t="str">
        <f t="shared" ref="N103:N134" si="70">A103</f>
        <v>59412C</v>
      </c>
      <c r="O103" s="410" t="str">
        <f t="shared" si="55"/>
        <v>155</v>
      </c>
      <c r="P103" s="332" t="str">
        <f t="shared" ref="P103:P134" si="71">B103</f>
        <v>MPD Body Worn Cameras Specialist</v>
      </c>
      <c r="Q103" s="411" cm="1">
        <f t="array" aca="1" ref="Q103" ca="1">ROUND(IF($M103="Y",VLOOKUP($N103,INDIRECT($N$2),Q$5,0)*INDIRECT($M$3),VLOOKUP($N103,INDIRECT($N$2),Q$5,0)),IF(LEFT($E103,1)="N",3,0))</f>
        <v>32.307000000000002</v>
      </c>
      <c r="R103" s="411" cm="1">
        <f t="array" aca="1" ref="R103" ca="1">ROUND(IF($M103="Y",VLOOKUP($N103,INDIRECT($N$2),R$5,0)*INDIRECT($M$3),VLOOKUP($N103,INDIRECT($N$2),R$5,0)),IF(LEFT($E103,1)="N",3,0))</f>
        <v>33.923999999999999</v>
      </c>
      <c r="S103" s="411" cm="1">
        <f t="array" aca="1" ref="S103" ca="1">ROUND(IF($M103="Y",VLOOKUP($N103,INDIRECT($N$2),S$5,0)*INDIRECT($M$3),VLOOKUP($N103,INDIRECT($N$2),S$5,0)),IF(LEFT($E103,1)="N",3,0))</f>
        <v>35.619</v>
      </c>
      <c r="T103" s="411" cm="1">
        <f t="array" aca="1" ref="T103" ca="1">ROUND(IF($M103="Y",VLOOKUP($N103,INDIRECT($N$2),T$5,0)*INDIRECT($M$3),VLOOKUP($N103,INDIRECT($N$2),T$5,0)),IF(LEFT($E103,1)="N",3,0))</f>
        <v>37.4</v>
      </c>
      <c r="U103" s="411" cm="1">
        <f t="array" aca="1" ref="U103" ca="1">ROUND(IF($M103="Y",VLOOKUP($N103,INDIRECT($N$2),U$5,0)*INDIRECT($M$3),VLOOKUP($N103,INDIRECT($N$2),U$5,0)),IF(LEFT($E103,1)="N",3,0))</f>
        <v>39.271999999999998</v>
      </c>
      <c r="W103" s="412" t="str">
        <f>M103</f>
        <v>Y</v>
      </c>
      <c r="X103" s="355" t="str">
        <f>N103</f>
        <v>59412C</v>
      </c>
      <c r="Y103" s="413" t="str">
        <f>O103</f>
        <v>155</v>
      </c>
      <c r="Z103" s="355" t="str">
        <f>P103</f>
        <v>MPD Body Worn Cameras Specialist</v>
      </c>
      <c r="AA103" s="414">
        <f ca="1">IF(LEFT($E103,1)="N",Q103,ROUNDUP(Q103/2080,3))</f>
        <v>32.307000000000002</v>
      </c>
      <c r="AB103" s="414">
        <f ca="1">IF(LEFT($E103,1)="N",R103,ROUNDUP(R103/2080,3))</f>
        <v>33.923999999999999</v>
      </c>
      <c r="AC103" s="414">
        <f ca="1">IF(LEFT($E103,1)="N",S103,ROUNDUP(S103/2080,3))</f>
        <v>35.619</v>
      </c>
      <c r="AD103" s="414">
        <f ca="1">IF(LEFT($E103,1)="N",T103,ROUNDUP(T103/2080,3))</f>
        <v>37.4</v>
      </c>
      <c r="AE103" s="414">
        <f ca="1">IF(LEFT($E103,1)="N",U103,ROUNDUP(U103/2080,3))</f>
        <v>39.271999999999998</v>
      </c>
    </row>
    <row r="104" spans="1:31">
      <c r="A104" s="406" t="s">
        <v>572</v>
      </c>
      <c r="B104" s="464" t="s">
        <v>568</v>
      </c>
      <c r="C104" s="406">
        <v>6</v>
      </c>
      <c r="D104" s="407" t="s">
        <v>292</v>
      </c>
      <c r="E104" s="406" t="s">
        <v>43</v>
      </c>
      <c r="F104" s="406">
        <v>275</v>
      </c>
      <c r="G104" s="409">
        <f t="shared" ca="1" si="69"/>
        <v>27.760999999999999</v>
      </c>
      <c r="H104" s="409">
        <f t="shared" ca="1" si="69"/>
        <v>29.151</v>
      </c>
      <c r="I104" s="409">
        <f t="shared" ca="1" si="69"/>
        <v>30.606000000000002</v>
      </c>
      <c r="J104" s="409">
        <f t="shared" ca="1" si="69"/>
        <v>32.139000000000003</v>
      </c>
      <c r="K104" s="409">
        <f t="shared" ca="1" si="69"/>
        <v>33.744999999999997</v>
      </c>
      <c r="L104" s="502"/>
      <c r="M104" s="335" t="s">
        <v>588</v>
      </c>
      <c r="N104" s="331" t="str">
        <f t="shared" si="70"/>
        <v>53011C</v>
      </c>
      <c r="O104" s="410" t="str">
        <f t="shared" si="55"/>
        <v>054</v>
      </c>
      <c r="P104" s="332" t="str">
        <f t="shared" si="71"/>
        <v>MPD Field Technology Specialist</v>
      </c>
      <c r="Q104" s="411" cm="1">
        <f t="array" aca="1" ref="Q104" ca="1">ROUND(IF($M104="Y",VLOOKUP($N104,INDIRECT($N$2),Q$5,0)*INDIRECT($M$3),VLOOKUP($N104,INDIRECT($N$2),Q$5,0)),IF(LEFT($E104,1)="N",3,0))</f>
        <v>27.760999999999999</v>
      </c>
      <c r="R104" s="411" cm="1">
        <f t="array" aca="1" ref="R104" ca="1">ROUND(IF($M104="Y",VLOOKUP($N104,INDIRECT($N$2),R$5,0)*INDIRECT($M$3),VLOOKUP($N104,INDIRECT($N$2),R$5,0)),IF(LEFT($E104,1)="N",3,0))</f>
        <v>29.151</v>
      </c>
      <c r="S104" s="411" cm="1">
        <f t="array" aca="1" ref="S104" ca="1">ROUND(IF($M104="Y",VLOOKUP($N104,INDIRECT($N$2),S$5,0)*INDIRECT($M$3),VLOOKUP($N104,INDIRECT($N$2),S$5,0)),IF(LEFT($E104,1)="N",3,0))</f>
        <v>30.606000000000002</v>
      </c>
      <c r="T104" s="411" cm="1">
        <f t="array" aca="1" ref="T104" ca="1">ROUND(IF($M104="Y",VLOOKUP($N104,INDIRECT($N$2),T$5,0)*INDIRECT($M$3),VLOOKUP($N104,INDIRECT($N$2),T$5,0)),IF(LEFT($E104,1)="N",3,0))</f>
        <v>32.139000000000003</v>
      </c>
      <c r="U104" s="411" cm="1">
        <f t="array" aca="1" ref="U104" ca="1">ROUND(IF($M104="Y",VLOOKUP($N104,INDIRECT($N$2),U$5,0)*INDIRECT($M$3),VLOOKUP($N104,INDIRECT($N$2),U$5,0)),IF(LEFT($E104,1)="N",3,0))</f>
        <v>33.744999999999997</v>
      </c>
      <c r="W104" s="412" t="str">
        <f t="shared" si="54"/>
        <v>Y</v>
      </c>
      <c r="X104" s="355" t="str">
        <f t="shared" si="54"/>
        <v>53011C</v>
      </c>
      <c r="Y104" s="413" t="str">
        <f t="shared" si="54"/>
        <v>054</v>
      </c>
      <c r="Z104" s="355" t="str">
        <f t="shared" si="54"/>
        <v>MPD Field Technology Specialist</v>
      </c>
      <c r="AA104" s="414">
        <f t="shared" ca="1" si="64"/>
        <v>27.760999999999999</v>
      </c>
      <c r="AB104" s="414">
        <f t="shared" ca="1" si="65"/>
        <v>29.151</v>
      </c>
      <c r="AC104" s="414">
        <f t="shared" ca="1" si="66"/>
        <v>30.606000000000002</v>
      </c>
      <c r="AD104" s="414">
        <f t="shared" ca="1" si="67"/>
        <v>32.139000000000003</v>
      </c>
      <c r="AE104" s="414">
        <f t="shared" ca="1" si="68"/>
        <v>33.744999999999997</v>
      </c>
    </row>
    <row r="105" spans="1:31">
      <c r="A105" s="406" t="s">
        <v>458</v>
      </c>
      <c r="B105" s="464" t="s">
        <v>698</v>
      </c>
      <c r="C105" s="406">
        <v>7</v>
      </c>
      <c r="D105" s="407" t="s">
        <v>66</v>
      </c>
      <c r="E105" s="406" t="s">
        <v>43</v>
      </c>
      <c r="F105" s="406">
        <v>320</v>
      </c>
      <c r="G105" s="409">
        <f t="shared" ca="1" si="69"/>
        <v>31.192</v>
      </c>
      <c r="H105" s="409">
        <f t="shared" ca="1" si="69"/>
        <v>32.750999999999998</v>
      </c>
      <c r="I105" s="409">
        <f t="shared" ca="1" si="69"/>
        <v>34.389000000000003</v>
      </c>
      <c r="J105" s="409">
        <f t="shared" ca="1" si="69"/>
        <v>36.11</v>
      </c>
      <c r="K105" s="409">
        <f t="shared" ca="1" si="69"/>
        <v>37.914000000000001</v>
      </c>
      <c r="L105" s="502"/>
      <c r="M105" s="335" t="s">
        <v>588</v>
      </c>
      <c r="N105" s="331" t="str">
        <f t="shared" si="70"/>
        <v>08143C</v>
      </c>
      <c r="O105" s="410" t="str">
        <f t="shared" si="55"/>
        <v>064</v>
      </c>
      <c r="P105" s="332" t="str">
        <f t="shared" si="71"/>
        <v>MPD Internal Affairs Support Specialist</v>
      </c>
      <c r="Q105" s="411" cm="1">
        <f t="array" aca="1" ref="Q105" ca="1">ROUND(IF($M105="Y",VLOOKUP($N105,INDIRECT($N$2),Q$5,0)*INDIRECT($M$3),VLOOKUP($N105,INDIRECT($N$2),Q$5,0)),IF(LEFT($E105,1)="N",3,0))</f>
        <v>31.192</v>
      </c>
      <c r="R105" s="411" cm="1">
        <f t="array" aca="1" ref="R105" ca="1">ROUND(IF($M105="Y",VLOOKUP($N105,INDIRECT($N$2),R$5,0)*INDIRECT($M$3),VLOOKUP($N105,INDIRECT($N$2),R$5,0)),IF(LEFT($E105,1)="N",3,0))</f>
        <v>32.750999999999998</v>
      </c>
      <c r="S105" s="411" cm="1">
        <f t="array" aca="1" ref="S105" ca="1">ROUND(IF($M105="Y",VLOOKUP($N105,INDIRECT($N$2),S$5,0)*INDIRECT($M$3),VLOOKUP($N105,INDIRECT($N$2),S$5,0)),IF(LEFT($E105,1)="N",3,0))</f>
        <v>34.389000000000003</v>
      </c>
      <c r="T105" s="411" cm="1">
        <f t="array" aca="1" ref="T105" ca="1">ROUND(IF($M105="Y",VLOOKUP($N105,INDIRECT($N$2),T$5,0)*INDIRECT($M$3),VLOOKUP($N105,INDIRECT($N$2),T$5,0)),IF(LEFT($E105,1)="N",3,0))</f>
        <v>36.11</v>
      </c>
      <c r="U105" s="411" cm="1">
        <f t="array" aca="1" ref="U105" ca="1">ROUND(IF($M105="Y",VLOOKUP($N105,INDIRECT($N$2),U$5,0)*INDIRECT($M$3),VLOOKUP($N105,INDIRECT($N$2),U$5,0)),IF(LEFT($E105,1)="N",3,0))</f>
        <v>37.914000000000001</v>
      </c>
      <c r="W105" s="412" t="str">
        <f>M105</f>
        <v>Y</v>
      </c>
      <c r="X105" s="355" t="str">
        <f>N105</f>
        <v>08143C</v>
      </c>
      <c r="Y105" s="413" t="str">
        <f>O105</f>
        <v>064</v>
      </c>
      <c r="Z105" s="355" t="str">
        <f>P105</f>
        <v>MPD Internal Affairs Support Specialist</v>
      </c>
      <c r="AA105" s="414">
        <f t="shared" ca="1" si="64"/>
        <v>31.192</v>
      </c>
      <c r="AB105" s="414">
        <f t="shared" ca="1" si="65"/>
        <v>32.750999999999998</v>
      </c>
      <c r="AC105" s="414">
        <f t="shared" ca="1" si="66"/>
        <v>34.389000000000003</v>
      </c>
      <c r="AD105" s="414">
        <f t="shared" ca="1" si="67"/>
        <v>36.11</v>
      </c>
      <c r="AE105" s="414">
        <f t="shared" ca="1" si="68"/>
        <v>37.914000000000001</v>
      </c>
    </row>
    <row r="106" spans="1:31">
      <c r="A106" s="406" t="s">
        <v>523</v>
      </c>
      <c r="B106" s="464" t="s">
        <v>524</v>
      </c>
      <c r="C106" s="406">
        <v>6</v>
      </c>
      <c r="D106" s="407" t="s">
        <v>656</v>
      </c>
      <c r="E106" s="406" t="s">
        <v>43</v>
      </c>
      <c r="F106" s="406">
        <v>293</v>
      </c>
      <c r="G106" s="409">
        <f t="shared" ca="1" si="69"/>
        <v>28.89</v>
      </c>
      <c r="H106" s="409">
        <f t="shared" ca="1" si="69"/>
        <v>30.332999999999998</v>
      </c>
      <c r="I106" s="409">
        <f t="shared" ca="1" si="69"/>
        <v>31.85</v>
      </c>
      <c r="J106" s="409">
        <f t="shared" ca="1" si="69"/>
        <v>33.444000000000003</v>
      </c>
      <c r="K106" s="409">
        <f t="shared" ca="1" si="69"/>
        <v>35.113999999999997</v>
      </c>
      <c r="L106" s="502"/>
      <c r="M106" s="335" t="s">
        <v>588</v>
      </c>
      <c r="N106" s="331" t="str">
        <f t="shared" si="70"/>
        <v>52988C</v>
      </c>
      <c r="O106" s="410" t="str">
        <f t="shared" si="55"/>
        <v>132</v>
      </c>
      <c r="P106" s="332" t="str">
        <f t="shared" si="71"/>
        <v>MPD Kit Coordinator</v>
      </c>
      <c r="Q106" s="411" cm="1">
        <f t="array" aca="1" ref="Q106" ca="1">ROUND(IF($M106="Y",VLOOKUP($N106,INDIRECT($N$2),Q$5,0)*INDIRECT($M$3),VLOOKUP($N106,INDIRECT($N$2),Q$5,0)),IF(LEFT($E106,1)="N",3,0))</f>
        <v>28.89</v>
      </c>
      <c r="R106" s="411" cm="1">
        <f t="array" aca="1" ref="R106" ca="1">ROUND(IF($M106="Y",VLOOKUP($N106,INDIRECT($N$2),R$5,0)*INDIRECT($M$3),VLOOKUP($N106,INDIRECT($N$2),R$5,0)),IF(LEFT($E106,1)="N",3,0))</f>
        <v>30.332999999999998</v>
      </c>
      <c r="S106" s="411" cm="1">
        <f t="array" aca="1" ref="S106" ca="1">ROUND(IF($M106="Y",VLOOKUP($N106,INDIRECT($N$2),S$5,0)*INDIRECT($M$3),VLOOKUP($N106,INDIRECT($N$2),S$5,0)),IF(LEFT($E106,1)="N",3,0))</f>
        <v>31.85</v>
      </c>
      <c r="T106" s="411" cm="1">
        <f t="array" aca="1" ref="T106" ca="1">ROUND(IF($M106="Y",VLOOKUP($N106,INDIRECT($N$2),T$5,0)*INDIRECT($M$3),VLOOKUP($N106,INDIRECT($N$2),T$5,0)),IF(LEFT($E106,1)="N",3,0))</f>
        <v>33.444000000000003</v>
      </c>
      <c r="U106" s="411" cm="1">
        <f t="array" aca="1" ref="U106" ca="1">ROUND(IF($M106="Y",VLOOKUP($N106,INDIRECT($N$2),U$5,0)*INDIRECT($M$3),VLOOKUP($N106,INDIRECT($N$2),U$5,0)),IF(LEFT($E106,1)="N",3,0))</f>
        <v>35.113999999999997</v>
      </c>
      <c r="W106" s="412" t="str">
        <f t="shared" ref="W106:Z139" si="72">M106</f>
        <v>Y</v>
      </c>
      <c r="X106" s="355" t="str">
        <f t="shared" si="72"/>
        <v>52988C</v>
      </c>
      <c r="Y106" s="413" t="str">
        <f t="shared" si="72"/>
        <v>132</v>
      </c>
      <c r="Z106" s="355" t="str">
        <f t="shared" si="72"/>
        <v>MPD Kit Coordinator</v>
      </c>
      <c r="AA106" s="414">
        <f t="shared" ca="1" si="64"/>
        <v>28.89</v>
      </c>
      <c r="AB106" s="414">
        <f t="shared" ca="1" si="65"/>
        <v>30.332999999999998</v>
      </c>
      <c r="AC106" s="414">
        <f t="shared" ca="1" si="66"/>
        <v>31.85</v>
      </c>
      <c r="AD106" s="414">
        <f t="shared" ca="1" si="67"/>
        <v>33.444000000000003</v>
      </c>
      <c r="AE106" s="414">
        <f t="shared" ca="1" si="68"/>
        <v>35.113999999999997</v>
      </c>
    </row>
    <row r="107" spans="1:31">
      <c r="A107" s="406" t="s">
        <v>704</v>
      </c>
      <c r="B107" s="464" t="s">
        <v>706</v>
      </c>
      <c r="C107" s="406">
        <v>6</v>
      </c>
      <c r="D107" s="407" t="s">
        <v>705</v>
      </c>
      <c r="E107" s="406" t="s">
        <v>43</v>
      </c>
      <c r="F107" s="406">
        <v>300</v>
      </c>
      <c r="G107" s="409">
        <f t="shared" ca="1" si="69"/>
        <v>29.395</v>
      </c>
      <c r="H107" s="409">
        <f t="shared" ca="1" si="69"/>
        <v>30.861000000000001</v>
      </c>
      <c r="I107" s="409">
        <f t="shared" ca="1" si="69"/>
        <v>32.406999999999996</v>
      </c>
      <c r="J107" s="409">
        <f t="shared" ca="1" si="69"/>
        <v>34.026000000000003</v>
      </c>
      <c r="K107" s="409">
        <f t="shared" ca="1" si="69"/>
        <v>35.728000000000002</v>
      </c>
      <c r="L107" s="502"/>
      <c r="M107" s="335" t="s">
        <v>588</v>
      </c>
      <c r="N107" s="331" t="str">
        <f t="shared" si="70"/>
        <v>59471C</v>
      </c>
      <c r="O107" s="410" t="str">
        <f t="shared" si="55"/>
        <v>210</v>
      </c>
      <c r="P107" s="332" t="str">
        <f t="shared" si="71"/>
        <v>MPD Police Background Specialist</v>
      </c>
      <c r="Q107" s="411" cm="1">
        <f t="array" aca="1" ref="Q107" ca="1">ROUND(IF($M107="Y",VLOOKUP($N107,INDIRECT($N$2),Q$5,0)*INDIRECT($M$3),VLOOKUP($N107,INDIRECT($N$2),Q$5,0)),IF(LEFT($E107,1)="N",3,0))</f>
        <v>29.395</v>
      </c>
      <c r="R107" s="411" cm="1">
        <f t="array" aca="1" ref="R107" ca="1">ROUND(IF($M107="Y",VLOOKUP($N107,INDIRECT($N$2),R$5,0)*INDIRECT($M$3),VLOOKUP($N107,INDIRECT($N$2),R$5,0)),IF(LEFT($E107,1)="N",3,0))</f>
        <v>30.861000000000001</v>
      </c>
      <c r="S107" s="411" cm="1">
        <f t="array" aca="1" ref="S107" ca="1">ROUND(IF($M107="Y",VLOOKUP($N107,INDIRECT($N$2),S$5,0)*INDIRECT($M$3),VLOOKUP($N107,INDIRECT($N$2),S$5,0)),IF(LEFT($E107,1)="N",3,0))</f>
        <v>32.406999999999996</v>
      </c>
      <c r="T107" s="411" cm="1">
        <f t="array" aca="1" ref="T107" ca="1">ROUND(IF($M107="Y",VLOOKUP($N107,INDIRECT($N$2),T$5,0)*INDIRECT($M$3),VLOOKUP($N107,INDIRECT($N$2),T$5,0)),IF(LEFT($E107,1)="N",3,0))</f>
        <v>34.026000000000003</v>
      </c>
      <c r="U107" s="411" cm="1">
        <f t="array" aca="1" ref="U107" ca="1">ROUND(IF($M107="Y",VLOOKUP($N107,INDIRECT($N$2),U$5,0)*INDIRECT($M$3),VLOOKUP($N107,INDIRECT($N$2),U$5,0)),IF(LEFT($E107,1)="N",3,0))</f>
        <v>35.728000000000002</v>
      </c>
      <c r="W107" s="412" t="str">
        <f t="shared" si="72"/>
        <v>Y</v>
      </c>
      <c r="X107" s="355" t="str">
        <f t="shared" si="72"/>
        <v>59471C</v>
      </c>
      <c r="Y107" s="413" t="str">
        <f t="shared" si="72"/>
        <v>210</v>
      </c>
      <c r="Z107" s="355" t="str">
        <f t="shared" si="72"/>
        <v>MPD Police Background Specialist</v>
      </c>
      <c r="AA107" s="414">
        <f t="shared" ca="1" si="64"/>
        <v>29.395</v>
      </c>
      <c r="AB107" s="414">
        <f t="shared" ca="1" si="65"/>
        <v>30.861000000000001</v>
      </c>
      <c r="AC107" s="414">
        <f t="shared" ca="1" si="66"/>
        <v>32.406999999999996</v>
      </c>
      <c r="AD107" s="414">
        <f t="shared" ca="1" si="67"/>
        <v>34.026000000000003</v>
      </c>
      <c r="AE107" s="414">
        <f t="shared" ca="1" si="68"/>
        <v>35.728000000000002</v>
      </c>
    </row>
    <row r="108" spans="1:31">
      <c r="A108" s="406" t="s">
        <v>550</v>
      </c>
      <c r="B108" s="464" t="s">
        <v>549</v>
      </c>
      <c r="C108" s="406">
        <v>7</v>
      </c>
      <c r="D108" s="407" t="s">
        <v>554</v>
      </c>
      <c r="E108" s="406" t="s">
        <v>43</v>
      </c>
      <c r="F108" s="406">
        <v>328</v>
      </c>
      <c r="G108" s="409">
        <f t="shared" ca="1" si="69"/>
        <v>31.192</v>
      </c>
      <c r="H108" s="409">
        <f t="shared" ca="1" si="69"/>
        <v>32.750999999999998</v>
      </c>
      <c r="I108" s="409">
        <f t="shared" ca="1" si="69"/>
        <v>34.389000000000003</v>
      </c>
      <c r="J108" s="409">
        <f t="shared" ca="1" si="69"/>
        <v>36.11</v>
      </c>
      <c r="K108" s="409">
        <f t="shared" ca="1" si="69"/>
        <v>37.914000000000001</v>
      </c>
      <c r="L108" s="502"/>
      <c r="M108" s="335" t="s">
        <v>588</v>
      </c>
      <c r="N108" s="331" t="str">
        <f t="shared" si="70"/>
        <v>53000C</v>
      </c>
      <c r="O108" s="410" t="str">
        <f t="shared" si="55"/>
        <v>216</v>
      </c>
      <c r="P108" s="332" t="str">
        <f t="shared" si="71"/>
        <v>MPD TAC/RMS</v>
      </c>
      <c r="Q108" s="411" cm="1">
        <f t="array" aca="1" ref="Q108" ca="1">ROUND(IF($M108="Y",VLOOKUP($N108,INDIRECT($N$2),Q$5,0)*INDIRECT($M$3),VLOOKUP($N108,INDIRECT($N$2),Q$5,0)),IF(LEFT($E108,1)="N",3,0))</f>
        <v>31.192</v>
      </c>
      <c r="R108" s="411" cm="1">
        <f t="array" aca="1" ref="R108" ca="1">ROUND(IF($M108="Y",VLOOKUP($N108,INDIRECT($N$2),R$5,0)*INDIRECT($M$3),VLOOKUP($N108,INDIRECT($N$2),R$5,0)),IF(LEFT($E108,1)="N",3,0))</f>
        <v>32.750999999999998</v>
      </c>
      <c r="S108" s="411" cm="1">
        <f t="array" aca="1" ref="S108" ca="1">ROUND(IF($M108="Y",VLOOKUP($N108,INDIRECT($N$2),S$5,0)*INDIRECT($M$3),VLOOKUP($N108,INDIRECT($N$2),S$5,0)),IF(LEFT($E108,1)="N",3,0))</f>
        <v>34.389000000000003</v>
      </c>
      <c r="T108" s="411" cm="1">
        <f t="array" aca="1" ref="T108" ca="1">ROUND(IF($M108="Y",VLOOKUP($N108,INDIRECT($N$2),T$5,0)*INDIRECT($M$3),VLOOKUP($N108,INDIRECT($N$2),T$5,0)),IF(LEFT($E108,1)="N",3,0))</f>
        <v>36.11</v>
      </c>
      <c r="U108" s="411" cm="1">
        <f t="array" aca="1" ref="U108" ca="1">ROUND(IF($M108="Y",VLOOKUP($N108,INDIRECT($N$2),U$5,0)*INDIRECT($M$3),VLOOKUP($N108,INDIRECT($N$2),U$5,0)),IF(LEFT($E108,1)="N",3,0))</f>
        <v>37.914000000000001</v>
      </c>
      <c r="W108" s="412" t="str">
        <f t="shared" si="72"/>
        <v>Y</v>
      </c>
      <c r="X108" s="355" t="str">
        <f t="shared" si="72"/>
        <v>53000C</v>
      </c>
      <c r="Y108" s="413" t="str">
        <f t="shared" si="72"/>
        <v>216</v>
      </c>
      <c r="Z108" s="355" t="str">
        <f t="shared" si="72"/>
        <v>MPD TAC/RMS</v>
      </c>
      <c r="AA108" s="414">
        <f t="shared" ca="1" si="64"/>
        <v>31.192</v>
      </c>
      <c r="AB108" s="414">
        <f t="shared" ca="1" si="65"/>
        <v>32.750999999999998</v>
      </c>
      <c r="AC108" s="414">
        <f t="shared" ca="1" si="66"/>
        <v>34.389000000000003</v>
      </c>
      <c r="AD108" s="414">
        <f t="shared" ca="1" si="67"/>
        <v>36.11</v>
      </c>
      <c r="AE108" s="414">
        <f t="shared" ca="1" si="68"/>
        <v>37.914000000000001</v>
      </c>
    </row>
    <row r="109" spans="1:31">
      <c r="A109" s="406" t="s">
        <v>782</v>
      </c>
      <c r="B109" s="464" t="s">
        <v>783</v>
      </c>
      <c r="C109" s="406">
        <v>6</v>
      </c>
      <c r="D109" s="407" t="s">
        <v>113</v>
      </c>
      <c r="E109" s="406" t="s">
        <v>43</v>
      </c>
      <c r="F109" s="406">
        <v>308</v>
      </c>
      <c r="G109" s="409">
        <f t="shared" ref="G109" si="73">Q109</f>
        <v>30.033999999999999</v>
      </c>
      <c r="H109" s="409">
        <f t="shared" ref="H109" si="74">R109</f>
        <v>31.536999999999999</v>
      </c>
      <c r="I109" s="409">
        <f t="shared" ref="I109" si="75">S109</f>
        <v>33.113</v>
      </c>
      <c r="J109" s="409">
        <f t="shared" ref="J109" si="76">T109</f>
        <v>34.770000000000003</v>
      </c>
      <c r="K109" s="409">
        <f t="shared" ref="K109" si="77">U109</f>
        <v>36.506999999999998</v>
      </c>
      <c r="L109" s="502"/>
      <c r="M109" s="335" t="s">
        <v>588</v>
      </c>
      <c r="N109" s="331" t="str">
        <f t="shared" si="70"/>
        <v>59509C</v>
      </c>
      <c r="O109" s="410" t="str">
        <f t="shared" si="55"/>
        <v>140</v>
      </c>
      <c r="P109" s="332" t="str">
        <f t="shared" si="71"/>
        <v>MPD Training Division Coodinator</v>
      </c>
      <c r="Q109" s="451">
        <v>30.033999999999999</v>
      </c>
      <c r="R109" s="451">
        <v>31.536999999999999</v>
      </c>
      <c r="S109" s="451">
        <v>33.113</v>
      </c>
      <c r="T109" s="451">
        <v>34.770000000000003</v>
      </c>
      <c r="U109" s="451">
        <v>36.506999999999998</v>
      </c>
      <c r="W109" s="412" t="str">
        <f t="shared" ref="W109" si="78">M109</f>
        <v>Y</v>
      </c>
      <c r="X109" s="355" t="str">
        <f t="shared" ref="X109" si="79">N109</f>
        <v>59509C</v>
      </c>
      <c r="Y109" s="413" t="str">
        <f t="shared" ref="Y109" si="80">O109</f>
        <v>140</v>
      </c>
      <c r="Z109" s="355" t="str">
        <f t="shared" ref="Z109" si="81">P109</f>
        <v>MPD Training Division Coodinator</v>
      </c>
      <c r="AA109" s="414">
        <f t="shared" ref="AA109" si="82">IF(LEFT($E109,1)="N",Q109,ROUNDUP(Q109/2080,3))</f>
        <v>30.033999999999999</v>
      </c>
      <c r="AB109" s="414">
        <f t="shared" ref="AB109" si="83">IF(LEFT($E109,1)="N",R109,ROUNDUP(R109/2080,3))</f>
        <v>31.536999999999999</v>
      </c>
      <c r="AC109" s="414">
        <f t="shared" ref="AC109" si="84">IF(LEFT($E109,1)="N",S109,ROUNDUP(S109/2080,3))</f>
        <v>33.113</v>
      </c>
      <c r="AD109" s="414">
        <f t="shared" ref="AD109" si="85">IF(LEFT($E109,1)="N",T109,ROUNDUP(T109/2080,3))</f>
        <v>34.770000000000003</v>
      </c>
      <c r="AE109" s="414">
        <f t="shared" ref="AE109" si="86">IF(LEFT($E109,1)="N",U109,ROUNDUP(U109/2080,3))</f>
        <v>36.506999999999998</v>
      </c>
    </row>
    <row r="110" spans="1:31">
      <c r="A110" s="406" t="s">
        <v>542</v>
      </c>
      <c r="B110" s="464" t="s">
        <v>544</v>
      </c>
      <c r="C110" s="406">
        <v>6</v>
      </c>
      <c r="D110" s="407" t="s">
        <v>543</v>
      </c>
      <c r="E110" s="406" t="s">
        <v>43</v>
      </c>
      <c r="F110" s="406">
        <v>296</v>
      </c>
      <c r="G110" s="409">
        <f t="shared" ca="1" si="69"/>
        <v>28.89</v>
      </c>
      <c r="H110" s="409">
        <f t="shared" ca="1" si="69"/>
        <v>30.332999999999998</v>
      </c>
      <c r="I110" s="409">
        <f t="shared" ca="1" si="69"/>
        <v>31.85</v>
      </c>
      <c r="J110" s="409">
        <f t="shared" ca="1" si="69"/>
        <v>33.442999999999998</v>
      </c>
      <c r="K110" s="409">
        <f t="shared" ca="1" si="69"/>
        <v>35.113999999999997</v>
      </c>
      <c r="L110" s="502"/>
      <c r="M110" s="335" t="s">
        <v>588</v>
      </c>
      <c r="N110" s="331" t="str">
        <f t="shared" si="70"/>
        <v>52994C</v>
      </c>
      <c r="O110" s="410" t="str">
        <f t="shared" si="55"/>
        <v>161</v>
      </c>
      <c r="P110" s="332" t="str">
        <f t="shared" si="71"/>
        <v>MPD Warehouse Specialist</v>
      </c>
      <c r="Q110" s="411" cm="1">
        <f t="array" aca="1" ref="Q110" ca="1">ROUND(IF($M110="Y",VLOOKUP($N110,INDIRECT($N$2),Q$5,0)*INDIRECT($M$3),VLOOKUP($N110,INDIRECT($N$2),Q$5,0)),IF(LEFT($E110,1)="N",3,0))</f>
        <v>28.89</v>
      </c>
      <c r="R110" s="411" cm="1">
        <f t="array" aca="1" ref="R110" ca="1">ROUND(IF($M110="Y",VLOOKUP($N110,INDIRECT($N$2),R$5,0)*INDIRECT($M$3),VLOOKUP($N110,INDIRECT($N$2),R$5,0)),IF(LEFT($E110,1)="N",3,0))</f>
        <v>30.332999999999998</v>
      </c>
      <c r="S110" s="411" cm="1">
        <f t="array" aca="1" ref="S110" ca="1">ROUND(IF($M110="Y",VLOOKUP($N110,INDIRECT($N$2),S$5,0)*INDIRECT($M$3),VLOOKUP($N110,INDIRECT($N$2),S$5,0)),IF(LEFT($E110,1)="N",3,0))</f>
        <v>31.85</v>
      </c>
      <c r="T110" s="411" cm="1">
        <f t="array" aca="1" ref="T110" ca="1">ROUND(IF($M110="Y",VLOOKUP($N110,INDIRECT($N$2),T$5,0)*INDIRECT($M$3),VLOOKUP($N110,INDIRECT($N$2),T$5,0)),IF(LEFT($E110,1)="N",3,0))</f>
        <v>33.442999999999998</v>
      </c>
      <c r="U110" s="411" cm="1">
        <f t="array" aca="1" ref="U110" ca="1">ROUND(IF($M110="Y",VLOOKUP($N110,INDIRECT($N$2),U$5,0)*INDIRECT($M$3),VLOOKUP($N110,INDIRECT($N$2),U$5,0)),IF(LEFT($E110,1)="N",3,0))</f>
        <v>35.113999999999997</v>
      </c>
      <c r="W110" s="412" t="str">
        <f t="shared" si="72"/>
        <v>Y</v>
      </c>
      <c r="X110" s="355" t="str">
        <f t="shared" si="72"/>
        <v>52994C</v>
      </c>
      <c r="Y110" s="413" t="str">
        <f t="shared" si="72"/>
        <v>161</v>
      </c>
      <c r="Z110" s="355" t="str">
        <f t="shared" si="72"/>
        <v>MPD Warehouse Specialist</v>
      </c>
      <c r="AA110" s="414">
        <f t="shared" ca="1" si="64"/>
        <v>28.89</v>
      </c>
      <c r="AB110" s="414">
        <f t="shared" ca="1" si="65"/>
        <v>30.332999999999998</v>
      </c>
      <c r="AC110" s="414">
        <f t="shared" ca="1" si="66"/>
        <v>31.85</v>
      </c>
      <c r="AD110" s="414">
        <f t="shared" ca="1" si="67"/>
        <v>33.442999999999998</v>
      </c>
      <c r="AE110" s="414">
        <f t="shared" ca="1" si="68"/>
        <v>35.113999999999997</v>
      </c>
    </row>
    <row r="111" spans="1:31">
      <c r="A111" s="406" t="s">
        <v>232</v>
      </c>
      <c r="B111" s="464" t="s">
        <v>233</v>
      </c>
      <c r="C111" s="406">
        <v>4</v>
      </c>
      <c r="D111" s="407" t="s">
        <v>741</v>
      </c>
      <c r="E111" s="406" t="s">
        <v>43</v>
      </c>
      <c r="F111" s="406">
        <v>210</v>
      </c>
      <c r="G111" s="409">
        <f t="shared" ca="1" si="69"/>
        <v>22.611000000000001</v>
      </c>
      <c r="H111" s="409">
        <f t="shared" ca="1" si="69"/>
        <v>23.741</v>
      </c>
      <c r="I111" s="409">
        <f t="shared" ca="1" si="69"/>
        <v>24.928000000000001</v>
      </c>
      <c r="J111" s="409">
        <f t="shared" ca="1" si="69"/>
        <v>26.173999999999999</v>
      </c>
      <c r="K111" s="409">
        <f t="shared" ca="1" si="69"/>
        <v>27.483000000000001</v>
      </c>
      <c r="L111" s="502"/>
      <c r="M111" s="335" t="s">
        <v>588</v>
      </c>
      <c r="N111" s="331" t="str">
        <f t="shared" si="70"/>
        <v>07281C</v>
      </c>
      <c r="O111" s="410" t="str">
        <f t="shared" si="55"/>
        <v>211</v>
      </c>
      <c r="P111" s="332" t="str">
        <f t="shared" si="71"/>
        <v xml:space="preserve">Office Support Specialist I </v>
      </c>
      <c r="Q111" s="411" cm="1">
        <f t="array" aca="1" ref="Q111" ca="1">ROUND(IF($M111="Y",VLOOKUP($N111,INDIRECT($N$2),Q$5,0)*INDIRECT($M$3),VLOOKUP($N111,INDIRECT($N$2),Q$5,0)),IF(LEFT($E111,1)="N",3,0))</f>
        <v>22.611000000000001</v>
      </c>
      <c r="R111" s="411" cm="1">
        <f t="array" aca="1" ref="R111" ca="1">ROUND(IF($M111="Y",VLOOKUP($N111,INDIRECT($N$2),R$5,0)*INDIRECT($M$3),VLOOKUP($N111,INDIRECT($N$2),R$5,0)),IF(LEFT($E111,1)="N",3,0))</f>
        <v>23.741</v>
      </c>
      <c r="S111" s="411" cm="1">
        <f t="array" aca="1" ref="S111" ca="1">ROUND(IF($M111="Y",VLOOKUP($N111,INDIRECT($N$2),S$5,0)*INDIRECT($M$3),VLOOKUP($N111,INDIRECT($N$2),S$5,0)),IF(LEFT($E111,1)="N",3,0))</f>
        <v>24.928000000000001</v>
      </c>
      <c r="T111" s="411" cm="1">
        <f t="array" aca="1" ref="T111" ca="1">ROUND(IF($M111="Y",VLOOKUP($N111,INDIRECT($N$2),T$5,0)*INDIRECT($M$3),VLOOKUP($N111,INDIRECT($N$2),T$5,0)),IF(LEFT($E111,1)="N",3,0))</f>
        <v>26.173999999999999</v>
      </c>
      <c r="U111" s="411" cm="1">
        <f t="array" aca="1" ref="U111" ca="1">ROUND(IF($M111="Y",VLOOKUP($N111,INDIRECT($N$2),U$5,0)*INDIRECT($M$3),VLOOKUP($N111,INDIRECT($N$2),U$5,0)),IF(LEFT($E111,1)="N",3,0))</f>
        <v>27.483000000000001</v>
      </c>
      <c r="W111" s="412" t="str">
        <f t="shared" si="72"/>
        <v>Y</v>
      </c>
      <c r="X111" s="355" t="str">
        <f t="shared" si="72"/>
        <v>07281C</v>
      </c>
      <c r="Y111" s="413" t="str">
        <f t="shared" si="72"/>
        <v>211</v>
      </c>
      <c r="Z111" s="355" t="str">
        <f t="shared" si="72"/>
        <v xml:space="preserve">Office Support Specialist I </v>
      </c>
      <c r="AA111" s="414">
        <f t="shared" ca="1" si="64"/>
        <v>22.611000000000001</v>
      </c>
      <c r="AB111" s="414">
        <f t="shared" ca="1" si="65"/>
        <v>23.741</v>
      </c>
      <c r="AC111" s="414">
        <f t="shared" ca="1" si="66"/>
        <v>24.928000000000001</v>
      </c>
      <c r="AD111" s="414">
        <f t="shared" ca="1" si="67"/>
        <v>26.173999999999999</v>
      </c>
      <c r="AE111" s="414">
        <f t="shared" ca="1" si="68"/>
        <v>27.483000000000001</v>
      </c>
    </row>
    <row r="112" spans="1:31">
      <c r="A112" s="406" t="s">
        <v>234</v>
      </c>
      <c r="B112" s="464" t="s">
        <v>235</v>
      </c>
      <c r="C112" s="406">
        <v>5</v>
      </c>
      <c r="D112" s="407" t="s">
        <v>163</v>
      </c>
      <c r="E112" s="406" t="s">
        <v>43</v>
      </c>
      <c r="F112" s="406">
        <v>253</v>
      </c>
      <c r="G112" s="409">
        <f t="shared" ca="1" si="69"/>
        <v>25.459</v>
      </c>
      <c r="H112" s="409">
        <f t="shared" ca="1" si="69"/>
        <v>26.731000000000002</v>
      </c>
      <c r="I112" s="409">
        <f t="shared" ca="1" si="69"/>
        <v>28.068000000000001</v>
      </c>
      <c r="J112" s="409">
        <f t="shared" ca="1" si="69"/>
        <v>29.472999999999999</v>
      </c>
      <c r="K112" s="409">
        <f t="shared" ca="1" si="69"/>
        <v>30.946000000000002</v>
      </c>
      <c r="L112" s="502"/>
      <c r="M112" s="335" t="s">
        <v>588</v>
      </c>
      <c r="N112" s="331" t="str">
        <f t="shared" si="70"/>
        <v>07284C</v>
      </c>
      <c r="O112" s="410" t="str">
        <f t="shared" si="55"/>
        <v>051</v>
      </c>
      <c r="P112" s="332" t="str">
        <f t="shared" si="71"/>
        <v xml:space="preserve">Office Support Specialist II </v>
      </c>
      <c r="Q112" s="411" cm="1">
        <f t="array" aca="1" ref="Q112" ca="1">ROUND(IF($M112="Y",VLOOKUP($N112,INDIRECT($N$2),Q$5,0)*INDIRECT($M$3),VLOOKUP($N112,INDIRECT($N$2),Q$5,0)),IF(LEFT($E112,1)="N",3,0))</f>
        <v>25.459</v>
      </c>
      <c r="R112" s="411" cm="1">
        <f t="array" aca="1" ref="R112" ca="1">ROUND(IF($M112="Y",VLOOKUP($N112,INDIRECT($N$2),R$5,0)*INDIRECT($M$3),VLOOKUP($N112,INDIRECT($N$2),R$5,0)),IF(LEFT($E112,1)="N",3,0))</f>
        <v>26.731000000000002</v>
      </c>
      <c r="S112" s="411" cm="1">
        <f t="array" aca="1" ref="S112" ca="1">ROUND(IF($M112="Y",VLOOKUP($N112,INDIRECT($N$2),S$5,0)*INDIRECT($M$3),VLOOKUP($N112,INDIRECT($N$2),S$5,0)),IF(LEFT($E112,1)="N",3,0))</f>
        <v>28.068000000000001</v>
      </c>
      <c r="T112" s="411" cm="1">
        <f t="array" aca="1" ref="T112" ca="1">ROUND(IF($M112="Y",VLOOKUP($N112,INDIRECT($N$2),T$5,0)*INDIRECT($M$3),VLOOKUP($N112,INDIRECT($N$2),T$5,0)),IF(LEFT($E112,1)="N",3,0))</f>
        <v>29.472999999999999</v>
      </c>
      <c r="U112" s="411" cm="1">
        <f t="array" aca="1" ref="U112" ca="1">ROUND(IF($M112="Y",VLOOKUP($N112,INDIRECT($N$2),U$5,0)*INDIRECT($M$3),VLOOKUP($N112,INDIRECT($N$2),U$5,0)),IF(LEFT($E112,1)="N",3,0))</f>
        <v>30.946000000000002</v>
      </c>
      <c r="W112" s="412" t="str">
        <f t="shared" si="72"/>
        <v>Y</v>
      </c>
      <c r="X112" s="355" t="str">
        <f t="shared" si="72"/>
        <v>07284C</v>
      </c>
      <c r="Y112" s="413" t="str">
        <f t="shared" si="72"/>
        <v>051</v>
      </c>
      <c r="Z112" s="355" t="str">
        <f t="shared" si="72"/>
        <v xml:space="preserve">Office Support Specialist II </v>
      </c>
      <c r="AA112" s="414">
        <f t="shared" ca="1" si="64"/>
        <v>25.459</v>
      </c>
      <c r="AB112" s="414">
        <f t="shared" ca="1" si="65"/>
        <v>26.731000000000002</v>
      </c>
      <c r="AC112" s="414">
        <f t="shared" ca="1" si="66"/>
        <v>28.068000000000001</v>
      </c>
      <c r="AD112" s="414">
        <f t="shared" ca="1" si="67"/>
        <v>29.472999999999999</v>
      </c>
      <c r="AE112" s="414">
        <f t="shared" ca="1" si="68"/>
        <v>30.946000000000002</v>
      </c>
    </row>
    <row r="113" spans="1:31">
      <c r="A113" s="406" t="s">
        <v>236</v>
      </c>
      <c r="B113" s="464" t="s">
        <v>237</v>
      </c>
      <c r="C113" s="406">
        <v>6</v>
      </c>
      <c r="D113" s="407" t="s">
        <v>105</v>
      </c>
      <c r="E113" s="406" t="s">
        <v>43</v>
      </c>
      <c r="F113" s="406">
        <v>280</v>
      </c>
      <c r="G113" s="409">
        <f t="shared" ca="1" si="69"/>
        <v>27.760999999999999</v>
      </c>
      <c r="H113" s="409">
        <f t="shared" ca="1" si="69"/>
        <v>29.151</v>
      </c>
      <c r="I113" s="409">
        <f t="shared" ca="1" si="69"/>
        <v>30.606000000000002</v>
      </c>
      <c r="J113" s="409">
        <f t="shared" ca="1" si="69"/>
        <v>32.139000000000003</v>
      </c>
      <c r="K113" s="409">
        <f t="shared" ca="1" si="69"/>
        <v>33.744999999999997</v>
      </c>
      <c r="L113" s="502"/>
      <c r="M113" s="335" t="s">
        <v>588</v>
      </c>
      <c r="N113" s="331" t="str">
        <f t="shared" si="70"/>
        <v>07285C</v>
      </c>
      <c r="O113" s="410" t="str">
        <f t="shared" si="55"/>
        <v>076</v>
      </c>
      <c r="P113" s="332" t="str">
        <f t="shared" si="71"/>
        <v xml:space="preserve">Office Support Specialist III </v>
      </c>
      <c r="Q113" s="411" cm="1">
        <f t="array" aca="1" ref="Q113" ca="1">ROUND(IF($M113="Y",VLOOKUP($N113,INDIRECT($N$2),Q$5,0)*INDIRECT($M$3),VLOOKUP($N113,INDIRECT($N$2),Q$5,0)),IF(LEFT($E113,1)="N",3,0))</f>
        <v>27.760999999999999</v>
      </c>
      <c r="R113" s="411" cm="1">
        <f t="array" aca="1" ref="R113" ca="1">ROUND(IF($M113="Y",VLOOKUP($N113,INDIRECT($N$2),R$5,0)*INDIRECT($M$3),VLOOKUP($N113,INDIRECT($N$2),R$5,0)),IF(LEFT($E113,1)="N",3,0))</f>
        <v>29.151</v>
      </c>
      <c r="S113" s="411" cm="1">
        <f t="array" aca="1" ref="S113" ca="1">ROUND(IF($M113="Y",VLOOKUP($N113,INDIRECT($N$2),S$5,0)*INDIRECT($M$3),VLOOKUP($N113,INDIRECT($N$2),S$5,0)),IF(LEFT($E113,1)="N",3,0))</f>
        <v>30.606000000000002</v>
      </c>
      <c r="T113" s="411" cm="1">
        <f t="array" aca="1" ref="T113" ca="1">ROUND(IF($M113="Y",VLOOKUP($N113,INDIRECT($N$2),T$5,0)*INDIRECT($M$3),VLOOKUP($N113,INDIRECT($N$2),T$5,0)),IF(LEFT($E113,1)="N",3,0))</f>
        <v>32.139000000000003</v>
      </c>
      <c r="U113" s="411" cm="1">
        <f t="array" aca="1" ref="U113" ca="1">ROUND(IF($M113="Y",VLOOKUP($N113,INDIRECT($N$2),U$5,0)*INDIRECT($M$3),VLOOKUP($N113,INDIRECT($N$2),U$5,0)),IF(LEFT($E113,1)="N",3,0))</f>
        <v>33.744999999999997</v>
      </c>
      <c r="W113" s="412" t="str">
        <f t="shared" si="72"/>
        <v>Y</v>
      </c>
      <c r="X113" s="355" t="str">
        <f t="shared" si="72"/>
        <v>07285C</v>
      </c>
      <c r="Y113" s="413" t="str">
        <f t="shared" si="72"/>
        <v>076</v>
      </c>
      <c r="Z113" s="355" t="str">
        <f t="shared" si="72"/>
        <v xml:space="preserve">Office Support Specialist III </v>
      </c>
      <c r="AA113" s="414">
        <f t="shared" ca="1" si="64"/>
        <v>27.760999999999999</v>
      </c>
      <c r="AB113" s="414">
        <f t="shared" ca="1" si="65"/>
        <v>29.151</v>
      </c>
      <c r="AC113" s="414">
        <f t="shared" ca="1" si="66"/>
        <v>30.606000000000002</v>
      </c>
      <c r="AD113" s="414">
        <f t="shared" ca="1" si="67"/>
        <v>32.139000000000003</v>
      </c>
      <c r="AE113" s="414">
        <f t="shared" ca="1" si="68"/>
        <v>33.744999999999997</v>
      </c>
    </row>
    <row r="114" spans="1:31">
      <c r="A114" s="406" t="s">
        <v>469</v>
      </c>
      <c r="B114" s="464" t="s">
        <v>673</v>
      </c>
      <c r="C114" s="406">
        <v>6</v>
      </c>
      <c r="D114" s="407" t="s">
        <v>113</v>
      </c>
      <c r="E114" s="406" t="s">
        <v>43</v>
      </c>
      <c r="F114" s="406">
        <v>308</v>
      </c>
      <c r="G114" s="409">
        <f t="shared" ca="1" si="69"/>
        <v>30.033999999999999</v>
      </c>
      <c r="H114" s="409">
        <f t="shared" ca="1" si="69"/>
        <v>31.536999999999999</v>
      </c>
      <c r="I114" s="409">
        <f t="shared" ca="1" si="69"/>
        <v>33.113</v>
      </c>
      <c r="J114" s="409">
        <f t="shared" ca="1" si="69"/>
        <v>34.770000000000003</v>
      </c>
      <c r="K114" s="409">
        <f t="shared" ca="1" si="69"/>
        <v>36.506999999999998</v>
      </c>
      <c r="L114" s="502"/>
      <c r="M114" s="335" t="s">
        <v>588</v>
      </c>
      <c r="N114" s="331" t="str">
        <f t="shared" si="70"/>
        <v>06013C</v>
      </c>
      <c r="O114" s="410" t="str">
        <f t="shared" si="55"/>
        <v>140</v>
      </c>
      <c r="P114" s="332" t="str">
        <f t="shared" si="71"/>
        <v>Outreach &amp; Relocation Coordinator</v>
      </c>
      <c r="Q114" s="411" cm="1">
        <f t="array" aca="1" ref="Q114" ca="1">ROUND(IF($M114="Y",VLOOKUP($N114,INDIRECT($N$2),Q$5,0)*INDIRECT($M$3),VLOOKUP($N114,INDIRECT($N$2),Q$5,0)),IF(LEFT($E114,1)="N",3,0))</f>
        <v>30.033999999999999</v>
      </c>
      <c r="R114" s="411" cm="1">
        <f t="array" aca="1" ref="R114" ca="1">ROUND(IF($M114="Y",VLOOKUP($N114,INDIRECT($N$2),R$5,0)*INDIRECT($M$3),VLOOKUP($N114,INDIRECT($N$2),R$5,0)),IF(LEFT($E114,1)="N",3,0))</f>
        <v>31.536999999999999</v>
      </c>
      <c r="S114" s="411" cm="1">
        <f t="array" aca="1" ref="S114" ca="1">ROUND(IF($M114="Y",VLOOKUP($N114,INDIRECT($N$2),S$5,0)*INDIRECT($M$3),VLOOKUP($N114,INDIRECT($N$2),S$5,0)),IF(LEFT($E114,1)="N",3,0))</f>
        <v>33.113</v>
      </c>
      <c r="T114" s="411" cm="1">
        <f t="array" aca="1" ref="T114" ca="1">ROUND(IF($M114="Y",VLOOKUP($N114,INDIRECT($N$2),T$5,0)*INDIRECT($M$3),VLOOKUP($N114,INDIRECT($N$2),T$5,0)),IF(LEFT($E114,1)="N",3,0))</f>
        <v>34.770000000000003</v>
      </c>
      <c r="U114" s="411" cm="1">
        <f t="array" aca="1" ref="U114" ca="1">ROUND(IF($M114="Y",VLOOKUP($N114,INDIRECT($N$2),U$5,0)*INDIRECT($M$3),VLOOKUP($N114,INDIRECT($N$2),U$5,0)),IF(LEFT($E114,1)="N",3,0))</f>
        <v>36.506999999999998</v>
      </c>
      <c r="W114" s="412" t="str">
        <f t="shared" si="72"/>
        <v>Y</v>
      </c>
      <c r="X114" s="355" t="str">
        <f t="shared" si="72"/>
        <v>06013C</v>
      </c>
      <c r="Y114" s="413" t="str">
        <f t="shared" si="72"/>
        <v>140</v>
      </c>
      <c r="Z114" s="355" t="str">
        <f t="shared" si="72"/>
        <v>Outreach &amp; Relocation Coordinator</v>
      </c>
      <c r="AA114" s="414">
        <f t="shared" ca="1" si="64"/>
        <v>30.033999999999999</v>
      </c>
      <c r="AB114" s="414">
        <f t="shared" ca="1" si="65"/>
        <v>31.536999999999999</v>
      </c>
      <c r="AC114" s="414">
        <f t="shared" ca="1" si="66"/>
        <v>33.113</v>
      </c>
      <c r="AD114" s="414">
        <f t="shared" ca="1" si="67"/>
        <v>34.770000000000003</v>
      </c>
      <c r="AE114" s="414">
        <f t="shared" ca="1" si="68"/>
        <v>36.506999999999998</v>
      </c>
    </row>
    <row r="115" spans="1:31">
      <c r="A115" s="406" t="s">
        <v>242</v>
      </c>
      <c r="B115" s="464" t="s">
        <v>243</v>
      </c>
      <c r="C115" s="406">
        <v>7</v>
      </c>
      <c r="D115" s="407" t="s">
        <v>121</v>
      </c>
      <c r="E115" s="406" t="s">
        <v>43</v>
      </c>
      <c r="F115" s="406">
        <v>323</v>
      </c>
      <c r="G115" s="409">
        <f t="shared" si="69"/>
        <v>31.192</v>
      </c>
      <c r="H115" s="409">
        <f t="shared" si="69"/>
        <v>32.750999999999998</v>
      </c>
      <c r="I115" s="409">
        <f t="shared" si="69"/>
        <v>34.389000000000003</v>
      </c>
      <c r="J115" s="409">
        <f t="shared" si="69"/>
        <v>36.11</v>
      </c>
      <c r="K115" s="409">
        <f t="shared" si="69"/>
        <v>37.914999999999999</v>
      </c>
      <c r="L115" s="502"/>
      <c r="M115" s="335" t="s">
        <v>588</v>
      </c>
      <c r="N115" s="331" t="str">
        <f t="shared" si="70"/>
        <v>07644C</v>
      </c>
      <c r="O115" s="410" t="str">
        <f t="shared" si="55"/>
        <v>084</v>
      </c>
      <c r="P115" s="332" t="str">
        <f t="shared" si="71"/>
        <v>Payroll Technician</v>
      </c>
      <c r="Q115" s="411">
        <v>31.192</v>
      </c>
      <c r="R115" s="411">
        <v>32.750999999999998</v>
      </c>
      <c r="S115" s="411">
        <v>34.389000000000003</v>
      </c>
      <c r="T115" s="411">
        <v>36.11</v>
      </c>
      <c r="U115" s="411">
        <v>37.914999999999999</v>
      </c>
      <c r="W115" s="412" t="str">
        <f t="shared" si="72"/>
        <v>Y</v>
      </c>
      <c r="X115" s="355" t="str">
        <f t="shared" si="72"/>
        <v>07644C</v>
      </c>
      <c r="Y115" s="413" t="str">
        <f t="shared" si="72"/>
        <v>084</v>
      </c>
      <c r="Z115" s="355" t="str">
        <f t="shared" si="72"/>
        <v>Payroll Technician</v>
      </c>
      <c r="AA115" s="414">
        <f t="shared" si="64"/>
        <v>31.192</v>
      </c>
      <c r="AB115" s="414">
        <f t="shared" si="65"/>
        <v>32.750999999999998</v>
      </c>
      <c r="AC115" s="414">
        <f t="shared" si="66"/>
        <v>34.389000000000003</v>
      </c>
      <c r="AD115" s="414">
        <f t="shared" si="67"/>
        <v>36.11</v>
      </c>
      <c r="AE115" s="414">
        <f t="shared" si="68"/>
        <v>37.914999999999999</v>
      </c>
    </row>
    <row r="116" spans="1:31">
      <c r="A116" s="406" t="s">
        <v>244</v>
      </c>
      <c r="B116" s="464" t="s">
        <v>246</v>
      </c>
      <c r="C116" s="406">
        <v>9</v>
      </c>
      <c r="D116" s="407" t="s">
        <v>245</v>
      </c>
      <c r="E116" s="406" t="s">
        <v>43</v>
      </c>
      <c r="F116" s="406">
        <v>413</v>
      </c>
      <c r="G116" s="409">
        <f t="shared" ca="1" si="69"/>
        <v>38.058999999999997</v>
      </c>
      <c r="H116" s="409">
        <f t="shared" ca="1" si="69"/>
        <v>39.962000000000003</v>
      </c>
      <c r="I116" s="409">
        <f t="shared" ca="1" si="69"/>
        <v>41.960999999999999</v>
      </c>
      <c r="J116" s="409">
        <f t="shared" ca="1" si="69"/>
        <v>44.06</v>
      </c>
      <c r="K116" s="409">
        <f t="shared" ca="1" si="69"/>
        <v>46.261000000000003</v>
      </c>
      <c r="L116" s="502"/>
      <c r="M116" s="335" t="s">
        <v>588</v>
      </c>
      <c r="N116" s="331" t="str">
        <f t="shared" si="70"/>
        <v>07825C</v>
      </c>
      <c r="O116" s="410" t="str">
        <f t="shared" si="55"/>
        <v>103</v>
      </c>
      <c r="P116" s="332" t="str">
        <f t="shared" si="71"/>
        <v xml:space="preserve">Plan Examiner I  </v>
      </c>
      <c r="Q116" s="411" cm="1">
        <f t="array" aca="1" ref="Q116" ca="1">ROUND(IF($M116="Y",VLOOKUP($N116,INDIRECT($N$2),Q$5,0)*INDIRECT($M$3),VLOOKUP($N116,INDIRECT($N$2),Q$5,0)),IF(LEFT($E116,1)="N",3,0))</f>
        <v>38.058999999999997</v>
      </c>
      <c r="R116" s="411" cm="1">
        <f t="array" aca="1" ref="R116" ca="1">ROUND(IF($M116="Y",VLOOKUP($N116,INDIRECT($N$2),R$5,0)*INDIRECT($M$3),VLOOKUP($N116,INDIRECT($N$2),R$5,0)),IF(LEFT($E116,1)="N",3,0))</f>
        <v>39.962000000000003</v>
      </c>
      <c r="S116" s="411" cm="1">
        <f t="array" aca="1" ref="S116" ca="1">ROUND(IF($M116="Y",VLOOKUP($N116,INDIRECT($N$2),S$5,0)*INDIRECT($M$3),VLOOKUP($N116,INDIRECT($N$2),S$5,0)),IF(LEFT($E116,1)="N",3,0))</f>
        <v>41.960999999999999</v>
      </c>
      <c r="T116" s="411" cm="1">
        <f t="array" aca="1" ref="T116" ca="1">ROUND(IF($M116="Y",VLOOKUP($N116,INDIRECT($N$2),T$5,0)*INDIRECT($M$3),VLOOKUP($N116,INDIRECT($N$2),T$5,0)),IF(LEFT($E116,1)="N",3,0))</f>
        <v>44.06</v>
      </c>
      <c r="U116" s="411" cm="1">
        <f t="array" aca="1" ref="U116" ca="1">ROUND(IF($M116="Y",VLOOKUP($N116,INDIRECT($N$2),U$5,0)*INDIRECT($M$3),VLOOKUP($N116,INDIRECT($N$2),U$5,0)),IF(LEFT($E116,1)="N",3,0))</f>
        <v>46.261000000000003</v>
      </c>
      <c r="W116" s="412" t="str">
        <f t="shared" si="72"/>
        <v>Y</v>
      </c>
      <c r="X116" s="355" t="str">
        <f t="shared" si="72"/>
        <v>07825C</v>
      </c>
      <c r="Y116" s="413" t="str">
        <f t="shared" si="72"/>
        <v>103</v>
      </c>
      <c r="Z116" s="355" t="str">
        <f t="shared" si="72"/>
        <v xml:space="preserve">Plan Examiner I  </v>
      </c>
      <c r="AA116" s="414">
        <f t="shared" ca="1" si="64"/>
        <v>38.058999999999997</v>
      </c>
      <c r="AB116" s="414">
        <f t="shared" ca="1" si="65"/>
        <v>39.962000000000003</v>
      </c>
      <c r="AC116" s="414">
        <f t="shared" ca="1" si="66"/>
        <v>41.960999999999999</v>
      </c>
      <c r="AD116" s="414">
        <f t="shared" ca="1" si="67"/>
        <v>44.06</v>
      </c>
      <c r="AE116" s="414">
        <f t="shared" ca="1" si="68"/>
        <v>46.261000000000003</v>
      </c>
    </row>
    <row r="117" spans="1:31">
      <c r="A117" s="406" t="s">
        <v>249</v>
      </c>
      <c r="B117" s="464" t="s">
        <v>251</v>
      </c>
      <c r="C117" s="406">
        <v>5</v>
      </c>
      <c r="D117" s="407" t="s">
        <v>771</v>
      </c>
      <c r="E117" s="406" t="s">
        <v>43</v>
      </c>
      <c r="F117" s="406">
        <v>268</v>
      </c>
      <c r="G117" s="409">
        <f t="shared" si="69"/>
        <v>31</v>
      </c>
      <c r="H117" s="409">
        <f t="shared" ca="1" si="69"/>
        <v>0</v>
      </c>
      <c r="I117" s="409">
        <f t="shared" ca="1" si="69"/>
        <v>0</v>
      </c>
      <c r="J117" s="409">
        <f t="shared" ca="1" si="69"/>
        <v>0</v>
      </c>
      <c r="K117" s="409">
        <f t="shared" ca="1" si="69"/>
        <v>0</v>
      </c>
      <c r="L117" s="502"/>
      <c r="M117" s="335" t="s">
        <v>588</v>
      </c>
      <c r="N117" s="331" t="str">
        <f t="shared" si="70"/>
        <v>08080C</v>
      </c>
      <c r="O117" s="410" t="str">
        <f t="shared" si="55"/>
        <v>135</v>
      </c>
      <c r="P117" s="332" t="str">
        <f t="shared" si="71"/>
        <v xml:space="preserve">Police Cadet </v>
      </c>
      <c r="Q117" s="411">
        <v>31</v>
      </c>
      <c r="R117" s="411" cm="1">
        <f t="array" aca="1" ref="R117" ca="1">ROUND(IF($M117="Y",VLOOKUP($N117,INDIRECT($N$2),R$5,0)*INDIRECT($M$3),VLOOKUP($N117,INDIRECT($N$2),R$5,0)),IF(LEFT($E117,1)="N",3,0))</f>
        <v>0</v>
      </c>
      <c r="S117" s="411" cm="1">
        <f t="array" aca="1" ref="S117" ca="1">ROUND(IF($M117="Y",VLOOKUP($N117,INDIRECT($N$2),S$5,0)*INDIRECT($M$3),VLOOKUP($N117,INDIRECT($N$2),S$5,0)),IF(LEFT($E117,1)="N",3,0))</f>
        <v>0</v>
      </c>
      <c r="T117" s="411" cm="1">
        <f t="array" aca="1" ref="T117" ca="1">ROUND(IF($M117="Y",VLOOKUP($N117,INDIRECT($N$2),T$5,0)*INDIRECT($M$3),VLOOKUP($N117,INDIRECT($N$2),T$5,0)),IF(LEFT($E117,1)="N",3,0))</f>
        <v>0</v>
      </c>
      <c r="U117" s="411" cm="1">
        <f t="array" aca="1" ref="U117" ca="1">ROUND(IF($M117="Y",VLOOKUP($N117,INDIRECT($N$2),U$5,0)*INDIRECT($M$3),VLOOKUP($N117,INDIRECT($N$2),U$5,0)),IF(LEFT($E117,1)="N",3,0))</f>
        <v>0</v>
      </c>
      <c r="W117" s="412" t="str">
        <f t="shared" si="72"/>
        <v>Y</v>
      </c>
      <c r="X117" s="355" t="str">
        <f t="shared" si="72"/>
        <v>08080C</v>
      </c>
      <c r="Y117" s="413" t="str">
        <f t="shared" si="72"/>
        <v>135</v>
      </c>
      <c r="Z117" s="355" t="str">
        <f t="shared" si="72"/>
        <v xml:space="preserve">Police Cadet </v>
      </c>
      <c r="AA117" s="414">
        <f t="shared" si="64"/>
        <v>31</v>
      </c>
      <c r="AB117" s="414">
        <f t="shared" ca="1" si="65"/>
        <v>0</v>
      </c>
      <c r="AC117" s="414">
        <f t="shared" ca="1" si="66"/>
        <v>0</v>
      </c>
      <c r="AD117" s="414">
        <f t="shared" ca="1" si="67"/>
        <v>0</v>
      </c>
      <c r="AE117" s="414">
        <f t="shared" ca="1" si="68"/>
        <v>0</v>
      </c>
    </row>
    <row r="118" spans="1:31">
      <c r="A118" s="406" t="s">
        <v>708</v>
      </c>
      <c r="B118" s="464" t="s">
        <v>709</v>
      </c>
      <c r="C118" s="406">
        <v>6</v>
      </c>
      <c r="D118" s="407" t="s">
        <v>105</v>
      </c>
      <c r="E118" s="406" t="s">
        <v>43</v>
      </c>
      <c r="F118" s="406">
        <v>283</v>
      </c>
      <c r="G118" s="409">
        <f t="shared" ca="1" si="69"/>
        <v>27.760999999999999</v>
      </c>
      <c r="H118" s="409">
        <f t="shared" ca="1" si="69"/>
        <v>29.151</v>
      </c>
      <c r="I118" s="409">
        <f t="shared" ca="1" si="69"/>
        <v>30.606000000000002</v>
      </c>
      <c r="J118" s="409">
        <f t="shared" ca="1" si="69"/>
        <v>32.139000000000003</v>
      </c>
      <c r="K118" s="409">
        <f t="shared" ca="1" si="69"/>
        <v>33.744999999999997</v>
      </c>
      <c r="L118" s="502"/>
      <c r="M118" s="335" t="s">
        <v>588</v>
      </c>
      <c r="N118" s="331" t="str">
        <f t="shared" si="70"/>
        <v>59474C</v>
      </c>
      <c r="O118" s="410" t="str">
        <f t="shared" si="55"/>
        <v>076</v>
      </c>
      <c r="P118" s="332" t="str">
        <f t="shared" si="71"/>
        <v>Police Records Technician</v>
      </c>
      <c r="Q118" s="411" cm="1">
        <f t="array" aca="1" ref="Q118" ca="1">ROUND(IF($M118="Y",VLOOKUP($N118,INDIRECT($N$2),Q$5,0)*INDIRECT($M$3),VLOOKUP($N118,INDIRECT($N$2),Q$5,0)),IF(LEFT($E118,1)="N",3,0))</f>
        <v>27.760999999999999</v>
      </c>
      <c r="R118" s="411" cm="1">
        <f t="array" aca="1" ref="R118" ca="1">ROUND(IF($M118="Y",VLOOKUP($N118,INDIRECT($N$2),R$5,0)*INDIRECT($M$3),VLOOKUP($N118,INDIRECT($N$2),R$5,0)),IF(LEFT($E118,1)="N",3,0))</f>
        <v>29.151</v>
      </c>
      <c r="S118" s="411" cm="1">
        <f t="array" aca="1" ref="S118" ca="1">ROUND(IF($M118="Y",VLOOKUP($N118,INDIRECT($N$2),S$5,0)*INDIRECT($M$3),VLOOKUP($N118,INDIRECT($N$2),S$5,0)),IF(LEFT($E118,1)="N",3,0))</f>
        <v>30.606000000000002</v>
      </c>
      <c r="T118" s="411" cm="1">
        <f t="array" aca="1" ref="T118" ca="1">ROUND(IF($M118="Y",VLOOKUP($N118,INDIRECT($N$2),T$5,0)*INDIRECT($M$3),VLOOKUP($N118,INDIRECT($N$2),T$5,0)),IF(LEFT($E118,1)="N",3,0))</f>
        <v>32.139000000000003</v>
      </c>
      <c r="U118" s="411" cm="1">
        <f t="array" aca="1" ref="U118" ca="1">ROUND(IF($M118="Y",VLOOKUP($N118,INDIRECT($N$2),U$5,0)*INDIRECT($M$3),VLOOKUP($N118,INDIRECT($N$2),U$5,0)),IF(LEFT($E118,1)="N",3,0))</f>
        <v>33.744999999999997</v>
      </c>
      <c r="W118" s="412" t="str">
        <f t="shared" si="72"/>
        <v>Y</v>
      </c>
      <c r="X118" s="355" t="str">
        <f t="shared" si="72"/>
        <v>59474C</v>
      </c>
      <c r="Y118" s="413" t="str">
        <f t="shared" si="72"/>
        <v>076</v>
      </c>
      <c r="Z118" s="355" t="str">
        <f t="shared" si="72"/>
        <v>Police Records Technician</v>
      </c>
      <c r="AA118" s="414">
        <f t="shared" ca="1" si="64"/>
        <v>27.760999999999999</v>
      </c>
      <c r="AB118" s="414">
        <f t="shared" ca="1" si="65"/>
        <v>29.151</v>
      </c>
      <c r="AC118" s="414">
        <f t="shared" ca="1" si="66"/>
        <v>30.606000000000002</v>
      </c>
      <c r="AD118" s="414">
        <f t="shared" ca="1" si="67"/>
        <v>32.139000000000003</v>
      </c>
      <c r="AE118" s="414">
        <f t="shared" ca="1" si="68"/>
        <v>33.744999999999997</v>
      </c>
    </row>
    <row r="119" spans="1:31">
      <c r="A119" s="406" t="s">
        <v>561</v>
      </c>
      <c r="B119" s="464" t="s">
        <v>560</v>
      </c>
      <c r="C119" s="406">
        <v>7</v>
      </c>
      <c r="D119" s="407" t="s">
        <v>562</v>
      </c>
      <c r="E119" s="406" t="s">
        <v>43</v>
      </c>
      <c r="F119" s="406">
        <v>350</v>
      </c>
      <c r="G119" s="409">
        <f t="shared" ca="1" si="69"/>
        <v>33.485999999999997</v>
      </c>
      <c r="H119" s="409">
        <f t="shared" ca="1" si="69"/>
        <v>35.156999999999996</v>
      </c>
      <c r="I119" s="409">
        <f t="shared" ca="1" si="69"/>
        <v>36.914999999999999</v>
      </c>
      <c r="J119" s="409">
        <f t="shared" ca="1" si="69"/>
        <v>38.762</v>
      </c>
      <c r="K119" s="409">
        <f t="shared" ca="1" si="69"/>
        <v>40.700000000000003</v>
      </c>
      <c r="L119" s="502"/>
      <c r="M119" s="335" t="s">
        <v>588</v>
      </c>
      <c r="N119" s="331" t="str">
        <f t="shared" si="70"/>
        <v>53007C</v>
      </c>
      <c r="O119" s="410" t="str">
        <f t="shared" si="55"/>
        <v>125</v>
      </c>
      <c r="P119" s="332" t="str">
        <f t="shared" si="71"/>
        <v>Police Support Specialist</v>
      </c>
      <c r="Q119" s="411" cm="1">
        <f t="array" aca="1" ref="Q119" ca="1">ROUND(IF($M119="Y",VLOOKUP($N119,INDIRECT($N$2),Q$5,0)*INDIRECT($M$3),VLOOKUP($N119,INDIRECT($N$2),Q$5,0)),IF(LEFT($E119,1)="N",3,0))</f>
        <v>33.485999999999997</v>
      </c>
      <c r="R119" s="411" cm="1">
        <f t="array" aca="1" ref="R119" ca="1">ROUND(IF($M119="Y",VLOOKUP($N119,INDIRECT($N$2),R$5,0)*INDIRECT($M$3),VLOOKUP($N119,INDIRECT($N$2),R$5,0)),IF(LEFT($E119,1)="N",3,0))</f>
        <v>35.156999999999996</v>
      </c>
      <c r="S119" s="411" cm="1">
        <f t="array" aca="1" ref="S119" ca="1">ROUND(IF($M119="Y",VLOOKUP($N119,INDIRECT($N$2),S$5,0)*INDIRECT($M$3),VLOOKUP($N119,INDIRECT($N$2),S$5,0)),IF(LEFT($E119,1)="N",3,0))</f>
        <v>36.914999999999999</v>
      </c>
      <c r="T119" s="411" cm="1">
        <f t="array" aca="1" ref="T119" ca="1">ROUND(IF($M119="Y",VLOOKUP($N119,INDIRECT($N$2),T$5,0)*INDIRECT($M$3),VLOOKUP($N119,INDIRECT($N$2),T$5,0)),IF(LEFT($E119,1)="N",3,0))</f>
        <v>38.762</v>
      </c>
      <c r="U119" s="411" cm="1">
        <f t="array" aca="1" ref="U119" ca="1">ROUND(IF($M119="Y",VLOOKUP($N119,INDIRECT($N$2),U$5,0)*INDIRECT($M$3),VLOOKUP($N119,INDIRECT($N$2),U$5,0)),IF(LEFT($E119,1)="N",3,0))</f>
        <v>40.700000000000003</v>
      </c>
      <c r="W119" s="412" t="str">
        <f t="shared" si="72"/>
        <v>Y</v>
      </c>
      <c r="X119" s="355" t="str">
        <f t="shared" si="72"/>
        <v>53007C</v>
      </c>
      <c r="Y119" s="413" t="str">
        <f t="shared" si="72"/>
        <v>125</v>
      </c>
      <c r="Z119" s="355" t="str">
        <f t="shared" si="72"/>
        <v>Police Support Specialist</v>
      </c>
      <c r="AA119" s="414">
        <f t="shared" ca="1" si="64"/>
        <v>33.485999999999997</v>
      </c>
      <c r="AB119" s="414">
        <f t="shared" ca="1" si="65"/>
        <v>35.156999999999996</v>
      </c>
      <c r="AC119" s="414">
        <f t="shared" ca="1" si="66"/>
        <v>36.914999999999999</v>
      </c>
      <c r="AD119" s="414">
        <f t="shared" ca="1" si="67"/>
        <v>38.762</v>
      </c>
      <c r="AE119" s="414">
        <f t="shared" ca="1" si="68"/>
        <v>40.700000000000003</v>
      </c>
    </row>
    <row r="120" spans="1:31">
      <c r="A120" s="406" t="s">
        <v>254</v>
      </c>
      <c r="B120" s="464" t="s">
        <v>255</v>
      </c>
      <c r="C120" s="406">
        <v>5</v>
      </c>
      <c r="D120" s="407" t="s">
        <v>76</v>
      </c>
      <c r="E120" s="406" t="s">
        <v>43</v>
      </c>
      <c r="F120" s="406">
        <v>268</v>
      </c>
      <c r="G120" s="409">
        <f t="shared" ca="1" si="69"/>
        <v>26.626999999999999</v>
      </c>
      <c r="H120" s="409">
        <f t="shared" ca="1" si="69"/>
        <v>27.960999999999999</v>
      </c>
      <c r="I120" s="409">
        <f t="shared" ca="1" si="69"/>
        <v>29.356999999999999</v>
      </c>
      <c r="J120" s="409">
        <f t="shared" ca="1" si="69"/>
        <v>30.824999999999999</v>
      </c>
      <c r="K120" s="409">
        <f t="shared" ca="1" si="69"/>
        <v>32.366999999999997</v>
      </c>
      <c r="L120" s="502"/>
      <c r="M120" s="335" t="s">
        <v>588</v>
      </c>
      <c r="N120" s="331" t="str">
        <f t="shared" si="70"/>
        <v>08241C</v>
      </c>
      <c r="O120" s="410" t="str">
        <f t="shared" si="55"/>
        <v>060</v>
      </c>
      <c r="P120" s="332" t="str">
        <f t="shared" si="71"/>
        <v xml:space="preserve">Police Support Technician I </v>
      </c>
      <c r="Q120" s="411" cm="1">
        <f t="array" aca="1" ref="Q120" ca="1">ROUND(IF($M120="Y",VLOOKUP($N120,INDIRECT($N$2),Q$5,0)*INDIRECT($M$3),VLOOKUP($N120,INDIRECT($N$2),Q$5,0)),IF(LEFT($E120,1)="N",3,0))</f>
        <v>26.626999999999999</v>
      </c>
      <c r="R120" s="411" cm="1">
        <f t="array" aca="1" ref="R120" ca="1">ROUND(IF($M120="Y",VLOOKUP($N120,INDIRECT($N$2),R$5,0)*INDIRECT($M$3),VLOOKUP($N120,INDIRECT($N$2),R$5,0)),IF(LEFT($E120,1)="N",3,0))</f>
        <v>27.960999999999999</v>
      </c>
      <c r="S120" s="411" cm="1">
        <f t="array" aca="1" ref="S120" ca="1">ROUND(IF($M120="Y",VLOOKUP($N120,INDIRECT($N$2),S$5,0)*INDIRECT($M$3),VLOOKUP($N120,INDIRECT($N$2),S$5,0)),IF(LEFT($E120,1)="N",3,0))</f>
        <v>29.356999999999999</v>
      </c>
      <c r="T120" s="411" cm="1">
        <f t="array" aca="1" ref="T120" ca="1">ROUND(IF($M120="Y",VLOOKUP($N120,INDIRECT($N$2),T$5,0)*INDIRECT($M$3),VLOOKUP($N120,INDIRECT($N$2),T$5,0)),IF(LEFT($E120,1)="N",3,0))</f>
        <v>30.824999999999999</v>
      </c>
      <c r="U120" s="411" cm="1">
        <f t="array" aca="1" ref="U120" ca="1">ROUND(IF($M120="Y",VLOOKUP($N120,INDIRECT($N$2),U$5,0)*INDIRECT($M$3),VLOOKUP($N120,INDIRECT($N$2),U$5,0)),IF(LEFT($E120,1)="N",3,0))</f>
        <v>32.366999999999997</v>
      </c>
      <c r="W120" s="412" t="str">
        <f t="shared" si="72"/>
        <v>Y</v>
      </c>
      <c r="X120" s="355" t="str">
        <f t="shared" si="72"/>
        <v>08241C</v>
      </c>
      <c r="Y120" s="413" t="str">
        <f t="shared" si="72"/>
        <v>060</v>
      </c>
      <c r="Z120" s="355" t="str">
        <f t="shared" si="72"/>
        <v xml:space="preserve">Police Support Technician I </v>
      </c>
      <c r="AA120" s="414">
        <f t="shared" ca="1" si="64"/>
        <v>26.626999999999999</v>
      </c>
      <c r="AB120" s="414">
        <f t="shared" ca="1" si="65"/>
        <v>27.960999999999999</v>
      </c>
      <c r="AC120" s="414">
        <f t="shared" ca="1" si="66"/>
        <v>29.356999999999999</v>
      </c>
      <c r="AD120" s="414">
        <f t="shared" ca="1" si="67"/>
        <v>30.824999999999999</v>
      </c>
      <c r="AE120" s="414">
        <f t="shared" ca="1" si="68"/>
        <v>32.366999999999997</v>
      </c>
    </row>
    <row r="121" spans="1:31">
      <c r="A121" s="406" t="s">
        <v>256</v>
      </c>
      <c r="B121" s="464" t="s">
        <v>257</v>
      </c>
      <c r="C121" s="406">
        <v>6</v>
      </c>
      <c r="D121" s="407" t="s">
        <v>113</v>
      </c>
      <c r="E121" s="406" t="s">
        <v>43</v>
      </c>
      <c r="F121" s="406">
        <v>308</v>
      </c>
      <c r="G121" s="409">
        <f t="shared" ca="1" si="69"/>
        <v>30.033999999999999</v>
      </c>
      <c r="H121" s="409">
        <f t="shared" ca="1" si="69"/>
        <v>31.536999999999999</v>
      </c>
      <c r="I121" s="409">
        <f t="shared" ca="1" si="69"/>
        <v>33.113</v>
      </c>
      <c r="J121" s="409">
        <f t="shared" ca="1" si="69"/>
        <v>34.770000000000003</v>
      </c>
      <c r="K121" s="409">
        <f t="shared" ca="1" si="69"/>
        <v>36.506999999999998</v>
      </c>
      <c r="L121" s="502"/>
      <c r="M121" s="335" t="s">
        <v>588</v>
      </c>
      <c r="N121" s="331" t="str">
        <f t="shared" si="70"/>
        <v>08240C</v>
      </c>
      <c r="O121" s="410" t="str">
        <f t="shared" si="55"/>
        <v>140</v>
      </c>
      <c r="P121" s="332" t="str">
        <f t="shared" si="71"/>
        <v xml:space="preserve">Police Support Technician II </v>
      </c>
      <c r="Q121" s="411" cm="1">
        <f t="array" aca="1" ref="Q121" ca="1">ROUND(IF($M121="Y",VLOOKUP($N121,INDIRECT($N$2),Q$5,0)*INDIRECT($M$3),VLOOKUP($N121,INDIRECT($N$2),Q$5,0)),IF(LEFT($E121,1)="N",3,0))</f>
        <v>30.033999999999999</v>
      </c>
      <c r="R121" s="411" cm="1">
        <f t="array" aca="1" ref="R121" ca="1">ROUND(IF($M121="Y",VLOOKUP($N121,INDIRECT($N$2),R$5,0)*INDIRECT($M$3),VLOOKUP($N121,INDIRECT($N$2),R$5,0)),IF(LEFT($E121,1)="N",3,0))</f>
        <v>31.536999999999999</v>
      </c>
      <c r="S121" s="411" cm="1">
        <f t="array" aca="1" ref="S121" ca="1">ROUND(IF($M121="Y",VLOOKUP($N121,INDIRECT($N$2),S$5,0)*INDIRECT($M$3),VLOOKUP($N121,INDIRECT($N$2),S$5,0)),IF(LEFT($E121,1)="N",3,0))</f>
        <v>33.113</v>
      </c>
      <c r="T121" s="411" cm="1">
        <f t="array" aca="1" ref="T121" ca="1">ROUND(IF($M121="Y",VLOOKUP($N121,INDIRECT($N$2),T$5,0)*INDIRECT($M$3),VLOOKUP($N121,INDIRECT($N$2),T$5,0)),IF(LEFT($E121,1)="N",3,0))</f>
        <v>34.770000000000003</v>
      </c>
      <c r="U121" s="411" cm="1">
        <f t="array" aca="1" ref="U121" ca="1">ROUND(IF($M121="Y",VLOOKUP($N121,INDIRECT($N$2),U$5,0)*INDIRECT($M$3),VLOOKUP($N121,INDIRECT($N$2),U$5,0)),IF(LEFT($E121,1)="N",3,0))</f>
        <v>36.506999999999998</v>
      </c>
      <c r="W121" s="412" t="str">
        <f t="shared" si="72"/>
        <v>Y</v>
      </c>
      <c r="X121" s="355" t="str">
        <f t="shared" si="72"/>
        <v>08240C</v>
      </c>
      <c r="Y121" s="413" t="str">
        <f t="shared" si="72"/>
        <v>140</v>
      </c>
      <c r="Z121" s="355" t="str">
        <f t="shared" si="72"/>
        <v xml:space="preserve">Police Support Technician II </v>
      </c>
      <c r="AA121" s="414">
        <f t="shared" ca="1" si="64"/>
        <v>30.033999999999999</v>
      </c>
      <c r="AB121" s="414">
        <f t="shared" ca="1" si="65"/>
        <v>31.536999999999999</v>
      </c>
      <c r="AC121" s="414">
        <f t="shared" ca="1" si="66"/>
        <v>33.113</v>
      </c>
      <c r="AD121" s="414">
        <f t="shared" ca="1" si="67"/>
        <v>34.770000000000003</v>
      </c>
      <c r="AE121" s="414">
        <f t="shared" ca="1" si="68"/>
        <v>36.506999999999998</v>
      </c>
    </row>
    <row r="122" spans="1:31">
      <c r="A122" s="420" t="s">
        <v>35</v>
      </c>
      <c r="B122" s="467" t="s">
        <v>37</v>
      </c>
      <c r="C122" s="420">
        <v>11</v>
      </c>
      <c r="D122" s="407" t="s">
        <v>36</v>
      </c>
      <c r="E122" s="420" t="s">
        <v>21</v>
      </c>
      <c r="F122" s="420">
        <v>523</v>
      </c>
      <c r="G122" s="409">
        <f t="shared" ca="1" si="69"/>
        <v>97886</v>
      </c>
      <c r="H122" s="409">
        <f t="shared" ca="1" si="69"/>
        <v>102780</v>
      </c>
      <c r="I122" s="409">
        <f t="shared" ca="1" si="69"/>
        <v>107920</v>
      </c>
      <c r="J122" s="409">
        <f t="shared" ca="1" si="69"/>
        <v>113316</v>
      </c>
      <c r="K122" s="409">
        <f t="shared" ca="1" si="69"/>
        <v>118983</v>
      </c>
      <c r="L122" s="502"/>
      <c r="M122" s="335" t="s">
        <v>588</v>
      </c>
      <c r="N122" s="331" t="str">
        <f t="shared" si="70"/>
        <v>52900C</v>
      </c>
      <c r="O122" s="410" t="str">
        <f t="shared" si="55"/>
        <v>117</v>
      </c>
      <c r="P122" s="332" t="str">
        <f t="shared" si="71"/>
        <v xml:space="preserve">Principal Project Crd (CPED) </v>
      </c>
      <c r="Q122" s="411" cm="1">
        <f t="array" aca="1" ref="Q122" ca="1">ROUND(IF($M122="Y",VLOOKUP($N122,INDIRECT($N$2),Q$5,0)*INDIRECT($M$3),VLOOKUP($N122,INDIRECT($N$2),Q$5,0)),IF(LEFT($E122,1)="N",3,0))</f>
        <v>97886</v>
      </c>
      <c r="R122" s="411" cm="1">
        <f t="array" aca="1" ref="R122" ca="1">ROUND(IF($M122="Y",VLOOKUP($N122,INDIRECT($N$2),R$5,0)*INDIRECT($M$3),VLOOKUP($N122,INDIRECT($N$2),R$5,0)),IF(LEFT($E122,1)="N",3,0))</f>
        <v>102780</v>
      </c>
      <c r="S122" s="411" cm="1">
        <f t="array" aca="1" ref="S122" ca="1">ROUND(IF($M122="Y",VLOOKUP($N122,INDIRECT($N$2),S$5,0)*INDIRECT($M$3),VLOOKUP($N122,INDIRECT($N$2),S$5,0)),IF(LEFT($E122,1)="N",3,0))</f>
        <v>107920</v>
      </c>
      <c r="T122" s="411" cm="1">
        <f t="array" aca="1" ref="T122" ca="1">ROUND(IF($M122="Y",VLOOKUP($N122,INDIRECT($N$2),T$5,0)*INDIRECT($M$3),VLOOKUP($N122,INDIRECT($N$2),T$5,0)),IF(LEFT($E122,1)="N",3,0))</f>
        <v>113316</v>
      </c>
      <c r="U122" s="411" cm="1">
        <f t="array" aca="1" ref="U122" ca="1">ROUND(IF($M122="Y",VLOOKUP($N122,INDIRECT($N$2),U$5,0)*INDIRECT($M$3),VLOOKUP($N122,INDIRECT($N$2),U$5,0)),IF(LEFT($E122,1)="N",3,0))</f>
        <v>118983</v>
      </c>
      <c r="W122" s="412" t="str">
        <f t="shared" si="72"/>
        <v>Y</v>
      </c>
      <c r="X122" s="355" t="str">
        <f t="shared" si="72"/>
        <v>52900C</v>
      </c>
      <c r="Y122" s="413" t="str">
        <f t="shared" si="72"/>
        <v>117</v>
      </c>
      <c r="Z122" s="355" t="str">
        <f t="shared" si="72"/>
        <v xml:space="preserve">Principal Project Crd (CPED) </v>
      </c>
      <c r="AA122" s="414">
        <f t="shared" ca="1" si="64"/>
        <v>47.061</v>
      </c>
      <c r="AB122" s="414">
        <f t="shared" ca="1" si="65"/>
        <v>49.413999999999994</v>
      </c>
      <c r="AC122" s="414">
        <f t="shared" ca="1" si="66"/>
        <v>51.884999999999998</v>
      </c>
      <c r="AD122" s="414">
        <f t="shared" ca="1" si="67"/>
        <v>54.478999999999999</v>
      </c>
      <c r="AE122" s="414">
        <f t="shared" ca="1" si="68"/>
        <v>57.204000000000001</v>
      </c>
    </row>
    <row r="123" spans="1:31">
      <c r="A123" s="406" t="s">
        <v>719</v>
      </c>
      <c r="B123" s="464" t="s">
        <v>506</v>
      </c>
      <c r="C123" s="406">
        <v>7</v>
      </c>
      <c r="D123" s="407" t="s">
        <v>746</v>
      </c>
      <c r="E123" s="406" t="s">
        <v>43</v>
      </c>
      <c r="F123" s="406">
        <v>338</v>
      </c>
      <c r="G123" s="409">
        <f t="shared" ca="1" si="69"/>
        <v>32.301000000000002</v>
      </c>
      <c r="H123" s="409">
        <f t="shared" ca="1" si="69"/>
        <v>33.926000000000002</v>
      </c>
      <c r="I123" s="409">
        <f t="shared" ca="1" si="69"/>
        <v>35.616999999999997</v>
      </c>
      <c r="J123" s="409">
        <f t="shared" ca="1" si="69"/>
        <v>37.4</v>
      </c>
      <c r="K123" s="409">
        <f t="shared" ca="1" si="69"/>
        <v>39.276000000000003</v>
      </c>
      <c r="L123" s="502"/>
      <c r="M123" s="335" t="s">
        <v>588</v>
      </c>
      <c r="N123" s="331" t="str">
        <f t="shared" si="70"/>
        <v>52950C</v>
      </c>
      <c r="O123" s="410" t="str">
        <f t="shared" si="55"/>
        <v>7</v>
      </c>
      <c r="P123" s="332" t="str">
        <f t="shared" si="71"/>
        <v>Process Logic Control Technician</v>
      </c>
      <c r="Q123" s="411" cm="1">
        <f t="array" aca="1" ref="Q123" ca="1">ROUND(IF($M123="Y",VLOOKUP($N123,INDIRECT($N$2),Q$5,0)*INDIRECT($M$3),VLOOKUP($N123,INDIRECT($N$2),Q$5,0)),IF(LEFT($E123,1)="N",3,0))</f>
        <v>32.301000000000002</v>
      </c>
      <c r="R123" s="411" cm="1">
        <f t="array" aca="1" ref="R123" ca="1">ROUND(IF($M123="Y",VLOOKUP($N123,INDIRECT($N$2),R$5,0)*INDIRECT($M$3),VLOOKUP($N123,INDIRECT($N$2),R$5,0)),IF(LEFT($E123,1)="N",3,0))</f>
        <v>33.926000000000002</v>
      </c>
      <c r="S123" s="411" cm="1">
        <f t="array" aca="1" ref="S123" ca="1">ROUND(IF($M123="Y",VLOOKUP($N123,INDIRECT($N$2),S$5,0)*INDIRECT($M$3),VLOOKUP($N123,INDIRECT($N$2),S$5,0)),IF(LEFT($E123,1)="N",3,0))</f>
        <v>35.616999999999997</v>
      </c>
      <c r="T123" s="411" cm="1">
        <f t="array" aca="1" ref="T123" ca="1">ROUND(IF($M123="Y",VLOOKUP($N123,INDIRECT($N$2),T$5,0)*INDIRECT($M$3),VLOOKUP($N123,INDIRECT($N$2),T$5,0)),IF(LEFT($E123,1)="N",3,0))</f>
        <v>37.4</v>
      </c>
      <c r="U123" s="411" cm="1">
        <f t="array" aca="1" ref="U123" ca="1">ROUND(IF($M123="Y",VLOOKUP($N123,INDIRECT($N$2),U$5,0)*INDIRECT($M$3),VLOOKUP($N123,INDIRECT($N$2),U$5,0)),IF(LEFT($E123,1)="N",3,0))</f>
        <v>39.276000000000003</v>
      </c>
      <c r="W123" s="412" t="str">
        <f t="shared" si="72"/>
        <v>Y</v>
      </c>
      <c r="X123" s="355" t="str">
        <f t="shared" si="72"/>
        <v>52950C</v>
      </c>
      <c r="Y123" s="413" t="str">
        <f t="shared" si="72"/>
        <v>7</v>
      </c>
      <c r="Z123" s="355" t="str">
        <f t="shared" si="72"/>
        <v>Process Logic Control Technician</v>
      </c>
      <c r="AA123" s="414">
        <f t="shared" ca="1" si="64"/>
        <v>32.301000000000002</v>
      </c>
      <c r="AB123" s="414">
        <f t="shared" ca="1" si="65"/>
        <v>33.926000000000002</v>
      </c>
      <c r="AC123" s="414">
        <f t="shared" ca="1" si="66"/>
        <v>35.616999999999997</v>
      </c>
      <c r="AD123" s="414">
        <f t="shared" ca="1" si="67"/>
        <v>37.4</v>
      </c>
      <c r="AE123" s="414">
        <f t="shared" ca="1" si="68"/>
        <v>39.276000000000003</v>
      </c>
    </row>
    <row r="124" spans="1:31">
      <c r="A124" s="406" t="s">
        <v>258</v>
      </c>
      <c r="B124" s="464" t="s">
        <v>260</v>
      </c>
      <c r="C124" s="406">
        <v>6</v>
      </c>
      <c r="D124" s="407" t="s">
        <v>259</v>
      </c>
      <c r="E124" s="406" t="s">
        <v>43</v>
      </c>
      <c r="F124" s="406">
        <v>280</v>
      </c>
      <c r="G124" s="409">
        <f t="shared" ca="1" si="69"/>
        <v>27.760999999999999</v>
      </c>
      <c r="H124" s="409">
        <f t="shared" ca="1" si="69"/>
        <v>29.151</v>
      </c>
      <c r="I124" s="409">
        <f t="shared" ca="1" si="69"/>
        <v>30.606000000000002</v>
      </c>
      <c r="J124" s="409">
        <f t="shared" ca="1" si="69"/>
        <v>32.139000000000003</v>
      </c>
      <c r="K124" s="409">
        <f t="shared" ca="1" si="69"/>
        <v>33.744999999999997</v>
      </c>
      <c r="L124" s="502"/>
      <c r="M124" s="335" t="s">
        <v>588</v>
      </c>
      <c r="N124" s="331" t="str">
        <f t="shared" si="70"/>
        <v>08340C</v>
      </c>
      <c r="O124" s="410" t="str">
        <f t="shared" si="55"/>
        <v>160</v>
      </c>
      <c r="P124" s="332" t="str">
        <f t="shared" si="71"/>
        <v xml:space="preserve">Program Aide II </v>
      </c>
      <c r="Q124" s="411" cm="1">
        <f t="array" aca="1" ref="Q124" ca="1">ROUND(IF($M124="Y",VLOOKUP($N124,INDIRECT($N$2),Q$5,0)*INDIRECT($M$3),VLOOKUP($N124,INDIRECT($N$2),Q$5,0)),IF(LEFT($E124,1)="N",3,0))</f>
        <v>27.760999999999999</v>
      </c>
      <c r="R124" s="411" cm="1">
        <f t="array" aca="1" ref="R124" ca="1">ROUND(IF($M124="Y",VLOOKUP($N124,INDIRECT($N$2),R$5,0)*INDIRECT($M$3),VLOOKUP($N124,INDIRECT($N$2),R$5,0)),IF(LEFT($E124,1)="N",3,0))</f>
        <v>29.151</v>
      </c>
      <c r="S124" s="411" cm="1">
        <f t="array" aca="1" ref="S124" ca="1">ROUND(IF($M124="Y",VLOOKUP($N124,INDIRECT($N$2),S$5,0)*INDIRECT($M$3),VLOOKUP($N124,INDIRECT($N$2),S$5,0)),IF(LEFT($E124,1)="N",3,0))</f>
        <v>30.606000000000002</v>
      </c>
      <c r="T124" s="411" cm="1">
        <f t="array" aca="1" ref="T124" ca="1">ROUND(IF($M124="Y",VLOOKUP($N124,INDIRECT($N$2),T$5,0)*INDIRECT($M$3),VLOOKUP($N124,INDIRECT($N$2),T$5,0)),IF(LEFT($E124,1)="N",3,0))</f>
        <v>32.139000000000003</v>
      </c>
      <c r="U124" s="411" cm="1">
        <f t="array" aca="1" ref="U124" ca="1">ROUND(IF($M124="Y",VLOOKUP($N124,INDIRECT($N$2),U$5,0)*INDIRECT($M$3),VLOOKUP($N124,INDIRECT($N$2),U$5,0)),IF(LEFT($E124,1)="N",3,0))</f>
        <v>33.744999999999997</v>
      </c>
      <c r="W124" s="412" t="str">
        <f t="shared" si="72"/>
        <v>Y</v>
      </c>
      <c r="X124" s="355" t="str">
        <f t="shared" si="72"/>
        <v>08340C</v>
      </c>
      <c r="Y124" s="413" t="str">
        <f t="shared" si="72"/>
        <v>160</v>
      </c>
      <c r="Z124" s="355" t="str">
        <f t="shared" si="72"/>
        <v xml:space="preserve">Program Aide II </v>
      </c>
      <c r="AA124" s="414">
        <f t="shared" ca="1" si="64"/>
        <v>27.760999999999999</v>
      </c>
      <c r="AB124" s="414">
        <f t="shared" ca="1" si="65"/>
        <v>29.151</v>
      </c>
      <c r="AC124" s="414">
        <f t="shared" ca="1" si="66"/>
        <v>30.606000000000002</v>
      </c>
      <c r="AD124" s="414">
        <f t="shared" ca="1" si="67"/>
        <v>32.139000000000003</v>
      </c>
      <c r="AE124" s="414">
        <f t="shared" ca="1" si="68"/>
        <v>33.744999999999997</v>
      </c>
    </row>
    <row r="125" spans="1:31">
      <c r="A125" s="406" t="s">
        <v>530</v>
      </c>
      <c r="B125" s="464" t="s">
        <v>529</v>
      </c>
      <c r="C125" s="406">
        <v>6</v>
      </c>
      <c r="D125" s="407" t="s">
        <v>118</v>
      </c>
      <c r="E125" s="406" t="s">
        <v>43</v>
      </c>
      <c r="F125" s="406">
        <v>295</v>
      </c>
      <c r="G125" s="409">
        <f t="shared" ca="1" si="69"/>
        <v>28.89</v>
      </c>
      <c r="H125" s="409">
        <f t="shared" ca="1" si="69"/>
        <v>30.332999999999998</v>
      </c>
      <c r="I125" s="409">
        <f t="shared" ca="1" si="69"/>
        <v>31.85</v>
      </c>
      <c r="J125" s="409">
        <f t="shared" ca="1" si="69"/>
        <v>33.444000000000003</v>
      </c>
      <c r="K125" s="409">
        <f t="shared" ca="1" si="69"/>
        <v>35.113999999999997</v>
      </c>
      <c r="L125" s="502"/>
      <c r="M125" s="335" t="s">
        <v>588</v>
      </c>
      <c r="N125" s="331" t="str">
        <f t="shared" si="70"/>
        <v>52981C</v>
      </c>
      <c r="O125" s="410" t="str">
        <f t="shared" si="55"/>
        <v>067</v>
      </c>
      <c r="P125" s="332" t="str">
        <f t="shared" si="71"/>
        <v>Public Service Agent</v>
      </c>
      <c r="Q125" s="411" cm="1">
        <f t="array" aca="1" ref="Q125" ca="1">ROUND(IF($M125="Y",VLOOKUP($N125,INDIRECT($N$2),Q$5,0)*INDIRECT($M$3),VLOOKUP($N125,INDIRECT($N$2),Q$5,0)),IF(LEFT($E125,1)="N",3,0))</f>
        <v>28.89</v>
      </c>
      <c r="R125" s="411" cm="1">
        <f t="array" aca="1" ref="R125" ca="1">ROUND(IF($M125="Y",VLOOKUP($N125,INDIRECT($N$2),R$5,0)*INDIRECT($M$3),VLOOKUP($N125,INDIRECT($N$2),R$5,0)),IF(LEFT($E125,1)="N",3,0))</f>
        <v>30.332999999999998</v>
      </c>
      <c r="S125" s="411" cm="1">
        <f t="array" aca="1" ref="S125" ca="1">ROUND(IF($M125="Y",VLOOKUP($N125,INDIRECT($N$2),S$5,0)*INDIRECT($M$3),VLOOKUP($N125,INDIRECT($N$2),S$5,0)),IF(LEFT($E125,1)="N",3,0))</f>
        <v>31.85</v>
      </c>
      <c r="T125" s="411" cm="1">
        <f t="array" aca="1" ref="T125" ca="1">ROUND(IF($M125="Y",VLOOKUP($N125,INDIRECT($N$2),T$5,0)*INDIRECT($M$3),VLOOKUP($N125,INDIRECT($N$2),T$5,0)),IF(LEFT($E125,1)="N",3,0))</f>
        <v>33.444000000000003</v>
      </c>
      <c r="U125" s="411" cm="1">
        <f t="array" aca="1" ref="U125" ca="1">ROUND(IF($M125="Y",VLOOKUP($N125,INDIRECT($N$2),U$5,0)*INDIRECT($M$3),VLOOKUP($N125,INDIRECT($N$2),U$5,0)),IF(LEFT($E125,1)="N",3,0))</f>
        <v>35.113999999999997</v>
      </c>
      <c r="W125" s="412" t="str">
        <f t="shared" si="72"/>
        <v>Y</v>
      </c>
      <c r="X125" s="355" t="str">
        <f t="shared" si="72"/>
        <v>52981C</v>
      </c>
      <c r="Y125" s="413" t="str">
        <f t="shared" si="72"/>
        <v>067</v>
      </c>
      <c r="Z125" s="355" t="str">
        <f t="shared" si="72"/>
        <v>Public Service Agent</v>
      </c>
      <c r="AA125" s="414">
        <f t="shared" ca="1" si="64"/>
        <v>28.89</v>
      </c>
      <c r="AB125" s="414">
        <f t="shared" ca="1" si="65"/>
        <v>30.332999999999998</v>
      </c>
      <c r="AC125" s="414">
        <f t="shared" ca="1" si="66"/>
        <v>31.85</v>
      </c>
      <c r="AD125" s="414">
        <f t="shared" ca="1" si="67"/>
        <v>33.444000000000003</v>
      </c>
      <c r="AE125" s="414">
        <f t="shared" ca="1" si="68"/>
        <v>35.113999999999997</v>
      </c>
    </row>
    <row r="126" spans="1:31">
      <c r="A126" s="406" t="s">
        <v>263</v>
      </c>
      <c r="B126" s="464" t="s">
        <v>265</v>
      </c>
      <c r="C126" s="406">
        <v>5</v>
      </c>
      <c r="D126" s="407" t="s">
        <v>264</v>
      </c>
      <c r="E126" s="406" t="s">
        <v>43</v>
      </c>
      <c r="F126" s="406">
        <v>228</v>
      </c>
      <c r="G126" s="409">
        <f t="shared" ca="1" si="69"/>
        <v>24.318999999999999</v>
      </c>
      <c r="H126" s="409">
        <f t="shared" ca="1" si="69"/>
        <v>25.536000000000001</v>
      </c>
      <c r="I126" s="409">
        <f t="shared" ca="1" si="69"/>
        <v>26.812000000000001</v>
      </c>
      <c r="J126" s="409">
        <f t="shared" ca="1" si="69"/>
        <v>28.152000000000001</v>
      </c>
      <c r="K126" s="409">
        <f t="shared" ca="1" si="69"/>
        <v>29.562000000000001</v>
      </c>
      <c r="L126" s="502"/>
      <c r="M126" s="335" t="s">
        <v>588</v>
      </c>
      <c r="N126" s="331" t="str">
        <f t="shared" si="70"/>
        <v>08630C</v>
      </c>
      <c r="O126" s="410" t="str">
        <f t="shared" si="55"/>
        <v>026</v>
      </c>
      <c r="P126" s="332" t="str">
        <f t="shared" si="71"/>
        <v xml:space="preserve">Real Est Investigator Aide I  </v>
      </c>
      <c r="Q126" s="411" cm="1">
        <f t="array" aca="1" ref="Q126" ca="1">ROUND(IF($M126="Y",VLOOKUP($N126,INDIRECT($N$2),Q$5,0)*INDIRECT($M$3),VLOOKUP($N126,INDIRECT($N$2),Q$5,0)),IF(LEFT($E126,1)="N",3,0))</f>
        <v>24.318999999999999</v>
      </c>
      <c r="R126" s="411" cm="1">
        <f t="array" aca="1" ref="R126" ca="1">ROUND(IF($M126="Y",VLOOKUP($N126,INDIRECT($N$2),R$5,0)*INDIRECT($M$3),VLOOKUP($N126,INDIRECT($N$2),R$5,0)),IF(LEFT($E126,1)="N",3,0))</f>
        <v>25.536000000000001</v>
      </c>
      <c r="S126" s="411" cm="1">
        <f t="array" aca="1" ref="S126" ca="1">ROUND(IF($M126="Y",VLOOKUP($N126,INDIRECT($N$2),S$5,0)*INDIRECT($M$3),VLOOKUP($N126,INDIRECT($N$2),S$5,0)),IF(LEFT($E126,1)="N",3,0))</f>
        <v>26.812000000000001</v>
      </c>
      <c r="T126" s="411" cm="1">
        <f t="array" aca="1" ref="T126" ca="1">ROUND(IF($M126="Y",VLOOKUP($N126,INDIRECT($N$2),T$5,0)*INDIRECT($M$3),VLOOKUP($N126,INDIRECT($N$2),T$5,0)),IF(LEFT($E126,1)="N",3,0))</f>
        <v>28.152000000000001</v>
      </c>
      <c r="U126" s="411" cm="1">
        <f t="array" aca="1" ref="U126" ca="1">ROUND(IF($M126="Y",VLOOKUP($N126,INDIRECT($N$2),U$5,0)*INDIRECT($M$3),VLOOKUP($N126,INDIRECT($N$2),U$5,0)),IF(LEFT($E126,1)="N",3,0))</f>
        <v>29.562000000000001</v>
      </c>
      <c r="W126" s="412" t="str">
        <f t="shared" si="72"/>
        <v>Y</v>
      </c>
      <c r="X126" s="355" t="str">
        <f t="shared" si="72"/>
        <v>08630C</v>
      </c>
      <c r="Y126" s="413" t="str">
        <f t="shared" si="72"/>
        <v>026</v>
      </c>
      <c r="Z126" s="355" t="str">
        <f t="shared" si="72"/>
        <v xml:space="preserve">Real Est Investigator Aide I  </v>
      </c>
      <c r="AA126" s="414">
        <f t="shared" ca="1" si="64"/>
        <v>24.318999999999999</v>
      </c>
      <c r="AB126" s="414">
        <f t="shared" ca="1" si="65"/>
        <v>25.536000000000001</v>
      </c>
      <c r="AC126" s="414">
        <f t="shared" ca="1" si="66"/>
        <v>26.812000000000001</v>
      </c>
      <c r="AD126" s="414">
        <f t="shared" ca="1" si="67"/>
        <v>28.152000000000001</v>
      </c>
      <c r="AE126" s="414">
        <f t="shared" ca="1" si="68"/>
        <v>29.562000000000001</v>
      </c>
    </row>
    <row r="127" spans="1:31">
      <c r="A127" s="406" t="s">
        <v>266</v>
      </c>
      <c r="B127" s="464" t="s">
        <v>267</v>
      </c>
      <c r="C127" s="406">
        <v>6</v>
      </c>
      <c r="D127" s="407" t="s">
        <v>178</v>
      </c>
      <c r="E127" s="406" t="s">
        <v>43</v>
      </c>
      <c r="F127" s="406">
        <v>288</v>
      </c>
      <c r="G127" s="409">
        <f t="shared" ca="1" si="69"/>
        <v>28.89</v>
      </c>
      <c r="H127" s="409">
        <f t="shared" ca="1" si="69"/>
        <v>30.332999999999998</v>
      </c>
      <c r="I127" s="409">
        <f t="shared" ca="1" si="69"/>
        <v>31.85</v>
      </c>
      <c r="J127" s="409">
        <f t="shared" ca="1" si="69"/>
        <v>33.442999999999998</v>
      </c>
      <c r="K127" s="409">
        <f t="shared" ca="1" si="69"/>
        <v>35.113999999999997</v>
      </c>
      <c r="L127" s="502"/>
      <c r="M127" s="335" t="s">
        <v>588</v>
      </c>
      <c r="N127" s="331" t="str">
        <f t="shared" si="70"/>
        <v>08650C</v>
      </c>
      <c r="O127" s="410" t="str">
        <f t="shared" ref="O127:O148" si="87">D127</f>
        <v>081</v>
      </c>
      <c r="P127" s="332" t="str">
        <f t="shared" si="71"/>
        <v xml:space="preserve">Real Est Investigator Aide II </v>
      </c>
      <c r="Q127" s="411" cm="1">
        <f t="array" aca="1" ref="Q127" ca="1">ROUND(IF($M127="Y",VLOOKUP($N127,INDIRECT($N$2),Q$5,0)*INDIRECT($M$3),VLOOKUP($N127,INDIRECT($N$2),Q$5,0)),IF(LEFT($E127,1)="N",3,0))</f>
        <v>28.89</v>
      </c>
      <c r="R127" s="411" cm="1">
        <f t="array" aca="1" ref="R127" ca="1">ROUND(IF($M127="Y",VLOOKUP($N127,INDIRECT($N$2),R$5,0)*INDIRECT($M$3),VLOOKUP($N127,INDIRECT($N$2),R$5,0)),IF(LEFT($E127,1)="N",3,0))</f>
        <v>30.332999999999998</v>
      </c>
      <c r="S127" s="411" cm="1">
        <f t="array" aca="1" ref="S127" ca="1">ROUND(IF($M127="Y",VLOOKUP($N127,INDIRECT($N$2),S$5,0)*INDIRECT($M$3),VLOOKUP($N127,INDIRECT($N$2),S$5,0)),IF(LEFT($E127,1)="N",3,0))</f>
        <v>31.85</v>
      </c>
      <c r="T127" s="411" cm="1">
        <f t="array" aca="1" ref="T127" ca="1">ROUND(IF($M127="Y",VLOOKUP($N127,INDIRECT($N$2),T$5,0)*INDIRECT($M$3),VLOOKUP($N127,INDIRECT($N$2),T$5,0)),IF(LEFT($E127,1)="N",3,0))</f>
        <v>33.442999999999998</v>
      </c>
      <c r="U127" s="411" cm="1">
        <f t="array" aca="1" ref="U127" ca="1">ROUND(IF($M127="Y",VLOOKUP($N127,INDIRECT($N$2),U$5,0)*INDIRECT($M$3),VLOOKUP($N127,INDIRECT($N$2),U$5,0)),IF(LEFT($E127,1)="N",3,0))</f>
        <v>35.113999999999997</v>
      </c>
      <c r="W127" s="412" t="str">
        <f t="shared" si="72"/>
        <v>Y</v>
      </c>
      <c r="X127" s="355" t="str">
        <f t="shared" si="72"/>
        <v>08650C</v>
      </c>
      <c r="Y127" s="413" t="str">
        <f t="shared" si="72"/>
        <v>081</v>
      </c>
      <c r="Z127" s="355" t="str">
        <f t="shared" si="72"/>
        <v xml:space="preserve">Real Est Investigator Aide II </v>
      </c>
      <c r="AA127" s="414">
        <f t="shared" ca="1" si="64"/>
        <v>28.89</v>
      </c>
      <c r="AB127" s="414">
        <f t="shared" ca="1" si="65"/>
        <v>30.332999999999998</v>
      </c>
      <c r="AC127" s="414">
        <f t="shared" ca="1" si="66"/>
        <v>31.85</v>
      </c>
      <c r="AD127" s="414">
        <f t="shared" ca="1" si="67"/>
        <v>33.442999999999998</v>
      </c>
      <c r="AE127" s="414">
        <f t="shared" ca="1" si="68"/>
        <v>35.113999999999997</v>
      </c>
    </row>
    <row r="128" spans="1:31">
      <c r="A128" s="406" t="s">
        <v>268</v>
      </c>
      <c r="B128" s="464" t="s">
        <v>270</v>
      </c>
      <c r="C128" s="406">
        <v>7</v>
      </c>
      <c r="D128" s="407" t="s">
        <v>269</v>
      </c>
      <c r="E128" s="406" t="s">
        <v>43</v>
      </c>
      <c r="F128" s="406">
        <v>320</v>
      </c>
      <c r="G128" s="409">
        <f t="shared" ca="1" si="69"/>
        <v>31.192</v>
      </c>
      <c r="H128" s="409">
        <f t="shared" ca="1" si="69"/>
        <v>32.750999999999998</v>
      </c>
      <c r="I128" s="409">
        <f t="shared" ca="1" si="69"/>
        <v>34.389000000000003</v>
      </c>
      <c r="J128" s="409">
        <f t="shared" ca="1" si="69"/>
        <v>36.11</v>
      </c>
      <c r="K128" s="409">
        <f t="shared" ca="1" si="69"/>
        <v>37.914000000000001</v>
      </c>
      <c r="L128" s="502"/>
      <c r="M128" s="335" t="s">
        <v>588</v>
      </c>
      <c r="N128" s="331" t="str">
        <f t="shared" si="70"/>
        <v>08660C</v>
      </c>
      <c r="O128" s="410" t="str">
        <f t="shared" si="87"/>
        <v>089</v>
      </c>
      <c r="P128" s="332" t="str">
        <f t="shared" si="71"/>
        <v xml:space="preserve">Real Est Investigator I  </v>
      </c>
      <c r="Q128" s="411" cm="1">
        <f t="array" aca="1" ref="Q128" ca="1">ROUND(IF($M128="Y",VLOOKUP($N128,INDIRECT($N$2),Q$5,0)*INDIRECT($M$3),VLOOKUP($N128,INDIRECT($N$2),Q$5,0)),IF(LEFT($E128,1)="N",3,0))</f>
        <v>31.192</v>
      </c>
      <c r="R128" s="411" cm="1">
        <f t="array" aca="1" ref="R128" ca="1">ROUND(IF($M128="Y",VLOOKUP($N128,INDIRECT($N$2),R$5,0)*INDIRECT($M$3),VLOOKUP($N128,INDIRECT($N$2),R$5,0)),IF(LEFT($E128,1)="N",3,0))</f>
        <v>32.750999999999998</v>
      </c>
      <c r="S128" s="411" cm="1">
        <f t="array" aca="1" ref="S128" ca="1">ROUND(IF($M128="Y",VLOOKUP($N128,INDIRECT($N$2),S$5,0)*INDIRECT($M$3),VLOOKUP($N128,INDIRECT($N$2),S$5,0)),IF(LEFT($E128,1)="N",3,0))</f>
        <v>34.389000000000003</v>
      </c>
      <c r="T128" s="411" cm="1">
        <f t="array" aca="1" ref="T128" ca="1">ROUND(IF($M128="Y",VLOOKUP($N128,INDIRECT($N$2),T$5,0)*INDIRECT($M$3),VLOOKUP($N128,INDIRECT($N$2),T$5,0)),IF(LEFT($E128,1)="N",3,0))</f>
        <v>36.11</v>
      </c>
      <c r="U128" s="411" cm="1">
        <f t="array" aca="1" ref="U128" ca="1">ROUND(IF($M128="Y",VLOOKUP($N128,INDIRECT($N$2),U$5,0)*INDIRECT($M$3),VLOOKUP($N128,INDIRECT($N$2),U$5,0)),IF(LEFT($E128,1)="N",3,0))</f>
        <v>37.914000000000001</v>
      </c>
      <c r="W128" s="412" t="str">
        <f t="shared" si="72"/>
        <v>Y</v>
      </c>
      <c r="X128" s="355" t="str">
        <f t="shared" si="72"/>
        <v>08660C</v>
      </c>
      <c r="Y128" s="413" t="str">
        <f t="shared" si="72"/>
        <v>089</v>
      </c>
      <c r="Z128" s="355" t="str">
        <f t="shared" si="72"/>
        <v xml:space="preserve">Real Est Investigator I  </v>
      </c>
      <c r="AA128" s="414">
        <f t="shared" ca="1" si="64"/>
        <v>31.192</v>
      </c>
      <c r="AB128" s="414">
        <f t="shared" ca="1" si="65"/>
        <v>32.750999999999998</v>
      </c>
      <c r="AC128" s="414">
        <f t="shared" ca="1" si="66"/>
        <v>34.389000000000003</v>
      </c>
      <c r="AD128" s="414">
        <f t="shared" ca="1" si="67"/>
        <v>36.11</v>
      </c>
      <c r="AE128" s="414">
        <f t="shared" ca="1" si="68"/>
        <v>37.914000000000001</v>
      </c>
    </row>
    <row r="129" spans="1:31">
      <c r="A129" s="406" t="s">
        <v>271</v>
      </c>
      <c r="B129" s="464" t="s">
        <v>273</v>
      </c>
      <c r="C129" s="406">
        <v>8</v>
      </c>
      <c r="D129" s="407" t="s">
        <v>272</v>
      </c>
      <c r="E129" s="406" t="s">
        <v>43</v>
      </c>
      <c r="F129" s="406">
        <v>380</v>
      </c>
      <c r="G129" s="409">
        <f t="shared" ca="1" si="69"/>
        <v>35.767000000000003</v>
      </c>
      <c r="H129" s="409">
        <f t="shared" ca="1" si="69"/>
        <v>37.555</v>
      </c>
      <c r="I129" s="409">
        <f t="shared" ca="1" si="69"/>
        <v>39.433999999999997</v>
      </c>
      <c r="J129" s="409">
        <f t="shared" ca="1" si="69"/>
        <v>41.405999999999999</v>
      </c>
      <c r="K129" s="409">
        <f t="shared" ca="1" si="69"/>
        <v>43.475000000000001</v>
      </c>
      <c r="L129" s="502"/>
      <c r="M129" s="335" t="s">
        <v>588</v>
      </c>
      <c r="N129" s="331" t="str">
        <f t="shared" si="70"/>
        <v>08670C</v>
      </c>
      <c r="O129" s="410" t="str">
        <f t="shared" si="87"/>
        <v>094</v>
      </c>
      <c r="P129" s="332" t="str">
        <f t="shared" si="71"/>
        <v xml:space="preserve">Real Est Investigator II </v>
      </c>
      <c r="Q129" s="411" cm="1">
        <f t="array" aca="1" ref="Q129" ca="1">ROUND(IF($M129="Y",VLOOKUP($N129,INDIRECT($N$2),Q$5,0)*INDIRECT($M$3),VLOOKUP($N129,INDIRECT($N$2),Q$5,0)),IF(LEFT($E129,1)="N",3,0))</f>
        <v>35.767000000000003</v>
      </c>
      <c r="R129" s="411" cm="1">
        <f t="array" aca="1" ref="R129" ca="1">ROUND(IF($M129="Y",VLOOKUP($N129,INDIRECT($N$2),R$5,0)*INDIRECT($M$3),VLOOKUP($N129,INDIRECT($N$2),R$5,0)),IF(LEFT($E129,1)="N",3,0))</f>
        <v>37.555</v>
      </c>
      <c r="S129" s="411" cm="1">
        <f t="array" aca="1" ref="S129" ca="1">ROUND(IF($M129="Y",VLOOKUP($N129,INDIRECT($N$2),S$5,0)*INDIRECT($M$3),VLOOKUP($N129,INDIRECT($N$2),S$5,0)),IF(LEFT($E129,1)="N",3,0))</f>
        <v>39.433999999999997</v>
      </c>
      <c r="T129" s="411" cm="1">
        <f t="array" aca="1" ref="T129" ca="1">ROUND(IF($M129="Y",VLOOKUP($N129,INDIRECT($N$2),T$5,0)*INDIRECT($M$3),VLOOKUP($N129,INDIRECT($N$2),T$5,0)),IF(LEFT($E129,1)="N",3,0))</f>
        <v>41.405999999999999</v>
      </c>
      <c r="U129" s="411" cm="1">
        <f t="array" aca="1" ref="U129" ca="1">ROUND(IF($M129="Y",VLOOKUP($N129,INDIRECT($N$2),U$5,0)*INDIRECT($M$3),VLOOKUP($N129,INDIRECT($N$2),U$5,0)),IF(LEFT($E129,1)="N",3,0))</f>
        <v>43.475000000000001</v>
      </c>
      <c r="W129" s="412" t="str">
        <f t="shared" si="72"/>
        <v>Y</v>
      </c>
      <c r="X129" s="355" t="str">
        <f t="shared" si="72"/>
        <v>08670C</v>
      </c>
      <c r="Y129" s="413" t="str">
        <f t="shared" si="72"/>
        <v>094</v>
      </c>
      <c r="Z129" s="355" t="str">
        <f t="shared" si="72"/>
        <v xml:space="preserve">Real Est Investigator II </v>
      </c>
      <c r="AA129" s="414">
        <f t="shared" ca="1" si="64"/>
        <v>35.767000000000003</v>
      </c>
      <c r="AB129" s="414">
        <f t="shared" ca="1" si="65"/>
        <v>37.555</v>
      </c>
      <c r="AC129" s="414">
        <f t="shared" ca="1" si="66"/>
        <v>39.433999999999997</v>
      </c>
      <c r="AD129" s="414">
        <f t="shared" ca="1" si="67"/>
        <v>41.405999999999999</v>
      </c>
      <c r="AE129" s="414">
        <f t="shared" ca="1" si="68"/>
        <v>43.475000000000001</v>
      </c>
    </row>
    <row r="130" spans="1:31">
      <c r="A130" s="406" t="s">
        <v>274</v>
      </c>
      <c r="B130" s="464" t="s">
        <v>275</v>
      </c>
      <c r="C130" s="406">
        <v>7</v>
      </c>
      <c r="D130" s="407" t="s">
        <v>66</v>
      </c>
      <c r="E130" s="406" t="s">
        <v>43</v>
      </c>
      <c r="F130" s="406">
        <v>320</v>
      </c>
      <c r="G130" s="409">
        <f t="shared" ca="1" si="69"/>
        <v>31.192</v>
      </c>
      <c r="H130" s="409">
        <f t="shared" ca="1" si="69"/>
        <v>32.750999999999998</v>
      </c>
      <c r="I130" s="409">
        <f t="shared" ca="1" si="69"/>
        <v>34.389000000000003</v>
      </c>
      <c r="J130" s="409">
        <f t="shared" ca="1" si="69"/>
        <v>36.11</v>
      </c>
      <c r="K130" s="409">
        <f t="shared" ca="1" si="69"/>
        <v>37.914000000000001</v>
      </c>
      <c r="L130" s="502"/>
      <c r="M130" s="335" t="s">
        <v>588</v>
      </c>
      <c r="N130" s="331" t="str">
        <f t="shared" si="70"/>
        <v>52775C</v>
      </c>
      <c r="O130" s="410" t="str">
        <f t="shared" si="87"/>
        <v>064</v>
      </c>
      <c r="P130" s="332" t="str">
        <f t="shared" si="71"/>
        <v xml:space="preserve">Real Estate Assistant </v>
      </c>
      <c r="Q130" s="411" cm="1">
        <f t="array" aca="1" ref="Q130" ca="1">ROUND(IF($M130="Y",VLOOKUP($N130,INDIRECT($N$2),Q$5,0)*INDIRECT($M$3),VLOOKUP($N130,INDIRECT($N$2),Q$5,0)),IF(LEFT($E130,1)="N",3,0))</f>
        <v>31.192</v>
      </c>
      <c r="R130" s="411" cm="1">
        <f t="array" aca="1" ref="R130" ca="1">ROUND(IF($M130="Y",VLOOKUP($N130,INDIRECT($N$2),R$5,0)*INDIRECT($M$3),VLOOKUP($N130,INDIRECT($N$2),R$5,0)),IF(LEFT($E130,1)="N",3,0))</f>
        <v>32.750999999999998</v>
      </c>
      <c r="S130" s="411" cm="1">
        <f t="array" aca="1" ref="S130" ca="1">ROUND(IF($M130="Y",VLOOKUP($N130,INDIRECT($N$2),S$5,0)*INDIRECT($M$3),VLOOKUP($N130,INDIRECT($N$2),S$5,0)),IF(LEFT($E130,1)="N",3,0))</f>
        <v>34.389000000000003</v>
      </c>
      <c r="T130" s="411" cm="1">
        <f t="array" aca="1" ref="T130" ca="1">ROUND(IF($M130="Y",VLOOKUP($N130,INDIRECT($N$2),T$5,0)*INDIRECT($M$3),VLOOKUP($N130,INDIRECT($N$2),T$5,0)),IF(LEFT($E130,1)="N",3,0))</f>
        <v>36.11</v>
      </c>
      <c r="U130" s="411" cm="1">
        <f t="array" aca="1" ref="U130" ca="1">ROUND(IF($M130="Y",VLOOKUP($N130,INDIRECT($N$2),U$5,0)*INDIRECT($M$3),VLOOKUP($N130,INDIRECT($N$2),U$5,0)),IF(LEFT($E130,1)="N",3,0))</f>
        <v>37.914000000000001</v>
      </c>
      <c r="W130" s="412" t="str">
        <f t="shared" si="72"/>
        <v>Y</v>
      </c>
      <c r="X130" s="355" t="str">
        <f t="shared" si="72"/>
        <v>52775C</v>
      </c>
      <c r="Y130" s="413" t="str">
        <f t="shared" si="72"/>
        <v>064</v>
      </c>
      <c r="Z130" s="355" t="str">
        <f t="shared" si="72"/>
        <v xml:space="preserve">Real Estate Assistant </v>
      </c>
      <c r="AA130" s="414">
        <f t="shared" ca="1" si="64"/>
        <v>31.192</v>
      </c>
      <c r="AB130" s="414">
        <f t="shared" ca="1" si="65"/>
        <v>32.750999999999998</v>
      </c>
      <c r="AC130" s="414">
        <f t="shared" ca="1" si="66"/>
        <v>34.389000000000003</v>
      </c>
      <c r="AD130" s="414">
        <f t="shared" ca="1" si="67"/>
        <v>36.11</v>
      </c>
      <c r="AE130" s="414">
        <f t="shared" ca="1" si="68"/>
        <v>37.914000000000001</v>
      </c>
    </row>
    <row r="131" spans="1:31">
      <c r="A131" s="406" t="s">
        <v>519</v>
      </c>
      <c r="B131" s="464" t="s">
        <v>518</v>
      </c>
      <c r="C131" s="406">
        <v>6</v>
      </c>
      <c r="D131" s="407" t="s">
        <v>656</v>
      </c>
      <c r="E131" s="406" t="s">
        <v>43</v>
      </c>
      <c r="F131" s="406">
        <v>293</v>
      </c>
      <c r="G131" s="409">
        <f t="shared" ca="1" si="69"/>
        <v>28.89</v>
      </c>
      <c r="H131" s="409">
        <f t="shared" ca="1" si="69"/>
        <v>30.332999999999998</v>
      </c>
      <c r="I131" s="409">
        <f t="shared" ca="1" si="69"/>
        <v>31.85</v>
      </c>
      <c r="J131" s="409">
        <f t="shared" si="69"/>
        <v>33.444000000000003</v>
      </c>
      <c r="K131" s="409">
        <f t="shared" ca="1" si="69"/>
        <v>35.113999999999997</v>
      </c>
      <c r="L131" s="502"/>
      <c r="M131" s="335" t="s">
        <v>588</v>
      </c>
      <c r="N131" s="331" t="str">
        <f t="shared" si="70"/>
        <v>52978C</v>
      </c>
      <c r="O131" s="410" t="str">
        <f t="shared" si="87"/>
        <v>132</v>
      </c>
      <c r="P131" s="332" t="str">
        <f t="shared" si="71"/>
        <v>Security Specialist</v>
      </c>
      <c r="Q131" s="411" cm="1">
        <f t="array" aca="1" ref="Q131" ca="1">ROUND(IF($M131="Y",VLOOKUP($N131,INDIRECT($N$2),Q$5,0)*INDIRECT($M$3),VLOOKUP($N131,INDIRECT($N$2),Q$5,0)),IF(LEFT($E131,1)="N",3,0))</f>
        <v>28.89</v>
      </c>
      <c r="R131" s="411" cm="1">
        <f t="array" aca="1" ref="R131" ca="1">ROUND(IF($M131="Y",VLOOKUP($N131,INDIRECT($N$2),R$5,0)*INDIRECT($M$3),VLOOKUP($N131,INDIRECT($N$2),R$5,0)),IF(LEFT($E131,1)="N",3,0))</f>
        <v>30.332999999999998</v>
      </c>
      <c r="S131" s="411" cm="1">
        <f t="array" aca="1" ref="S131" ca="1">ROUND(IF($M131="Y",VLOOKUP($N131,INDIRECT($N$2),S$5,0)*INDIRECT($M$3),VLOOKUP($N131,INDIRECT($N$2),S$5,0)),IF(LEFT($E131,1)="N",3,0))</f>
        <v>31.85</v>
      </c>
      <c r="T131" s="451">
        <v>33.444000000000003</v>
      </c>
      <c r="U131" s="411" cm="1">
        <f t="array" aca="1" ref="U131" ca="1">ROUND(IF($M131="Y",VLOOKUP($N131,INDIRECT($N$2),U$5,0)*INDIRECT($M$3),VLOOKUP($N131,INDIRECT($N$2),U$5,0)),IF(LEFT($E131,1)="N",3,0))</f>
        <v>35.113999999999997</v>
      </c>
      <c r="W131" s="412" t="str">
        <f t="shared" si="72"/>
        <v>Y</v>
      </c>
      <c r="X131" s="355" t="str">
        <f t="shared" si="72"/>
        <v>52978C</v>
      </c>
      <c r="Y131" s="413" t="str">
        <f t="shared" si="72"/>
        <v>132</v>
      </c>
      <c r="Z131" s="355" t="str">
        <f t="shared" si="72"/>
        <v>Security Specialist</v>
      </c>
      <c r="AA131" s="414">
        <f t="shared" ca="1" si="64"/>
        <v>28.89</v>
      </c>
      <c r="AB131" s="414">
        <f t="shared" ca="1" si="65"/>
        <v>30.332999999999998</v>
      </c>
      <c r="AC131" s="414">
        <f t="shared" ca="1" si="66"/>
        <v>31.85</v>
      </c>
      <c r="AD131" s="414">
        <f t="shared" si="67"/>
        <v>33.444000000000003</v>
      </c>
      <c r="AE131" s="414">
        <f t="shared" ca="1" si="68"/>
        <v>35.113999999999997</v>
      </c>
    </row>
    <row r="132" spans="1:31">
      <c r="A132" s="406" t="s">
        <v>276</v>
      </c>
      <c r="B132" s="464" t="s">
        <v>277</v>
      </c>
      <c r="C132" s="406">
        <v>8</v>
      </c>
      <c r="D132" s="407" t="s">
        <v>94</v>
      </c>
      <c r="E132" s="406" t="s">
        <v>43</v>
      </c>
      <c r="F132" s="406">
        <v>368</v>
      </c>
      <c r="G132" s="409">
        <f t="shared" ca="1" si="69"/>
        <v>35.139000000000003</v>
      </c>
      <c r="H132" s="409">
        <f t="shared" ca="1" si="69"/>
        <v>36.896000000000001</v>
      </c>
      <c r="I132" s="409">
        <f t="shared" ca="1" si="69"/>
        <v>38.741</v>
      </c>
      <c r="J132" s="409">
        <f t="shared" ca="1" si="69"/>
        <v>40.677999999999997</v>
      </c>
      <c r="K132" s="409">
        <f t="shared" ca="1" si="69"/>
        <v>42.713999999999999</v>
      </c>
      <c r="L132" s="502"/>
      <c r="M132" s="335" t="s">
        <v>588</v>
      </c>
      <c r="N132" s="331" t="str">
        <f t="shared" si="70"/>
        <v>05277C</v>
      </c>
      <c r="O132" s="410" t="str">
        <f t="shared" si="87"/>
        <v>099</v>
      </c>
      <c r="P132" s="332" t="str">
        <f t="shared" si="71"/>
        <v>Senior Graphic Designer</v>
      </c>
      <c r="Q132" s="411" cm="1">
        <f t="array" aca="1" ref="Q132" ca="1">ROUND(IF($M132="Y",VLOOKUP($N132,INDIRECT($N$2),Q$5,0)*INDIRECT($M$3),VLOOKUP($N132,INDIRECT($N$2),Q$5,0)),IF(LEFT($E132,1)="N",3,0))</f>
        <v>35.139000000000003</v>
      </c>
      <c r="R132" s="411" cm="1">
        <f t="array" aca="1" ref="R132" ca="1">ROUND(IF($M132="Y",VLOOKUP($N132,INDIRECT($N$2),R$5,0)*INDIRECT($M$3),VLOOKUP($N132,INDIRECT($N$2),R$5,0)),IF(LEFT($E132,1)="N",3,0))</f>
        <v>36.896000000000001</v>
      </c>
      <c r="S132" s="411" cm="1">
        <f t="array" aca="1" ref="S132" ca="1">ROUND(IF($M132="Y",VLOOKUP($N132,INDIRECT($N$2),S$5,0)*INDIRECT($M$3),VLOOKUP($N132,INDIRECT($N$2),S$5,0)),IF(LEFT($E132,1)="N",3,0))</f>
        <v>38.741</v>
      </c>
      <c r="T132" s="411" cm="1">
        <f t="array" aca="1" ref="T132" ca="1">ROUND(IF($M132="Y",VLOOKUP($N132,INDIRECT($N$2),T$5,0)*INDIRECT($M$3),VLOOKUP($N132,INDIRECT($N$2),T$5,0)),IF(LEFT($E132,1)="N",3,0))</f>
        <v>40.677999999999997</v>
      </c>
      <c r="U132" s="411" cm="1">
        <f t="array" aca="1" ref="U132" ca="1">ROUND(IF($M132="Y",VLOOKUP($N132,INDIRECT($N$2),U$5,0)*INDIRECT($M$3),VLOOKUP($N132,INDIRECT($N$2),U$5,0)),IF(LEFT($E132,1)="N",3,0))</f>
        <v>42.713999999999999</v>
      </c>
      <c r="W132" s="412" t="str">
        <f t="shared" si="72"/>
        <v>Y</v>
      </c>
      <c r="X132" s="355" t="str">
        <f t="shared" si="72"/>
        <v>05277C</v>
      </c>
      <c r="Y132" s="413" t="str">
        <f t="shared" si="72"/>
        <v>099</v>
      </c>
      <c r="Z132" s="355" t="str">
        <f t="shared" si="72"/>
        <v>Senior Graphic Designer</v>
      </c>
      <c r="AA132" s="414">
        <f t="shared" ca="1" si="64"/>
        <v>35.139000000000003</v>
      </c>
      <c r="AB132" s="414">
        <f t="shared" ca="1" si="65"/>
        <v>36.896000000000001</v>
      </c>
      <c r="AC132" s="414">
        <f t="shared" ca="1" si="66"/>
        <v>38.741</v>
      </c>
      <c r="AD132" s="414">
        <f t="shared" ca="1" si="67"/>
        <v>40.677999999999997</v>
      </c>
      <c r="AE132" s="414">
        <f t="shared" ca="1" si="68"/>
        <v>42.713999999999999</v>
      </c>
    </row>
    <row r="133" spans="1:31">
      <c r="A133" s="406" t="s">
        <v>278</v>
      </c>
      <c r="B133" s="464" t="s">
        <v>280</v>
      </c>
      <c r="C133" s="406">
        <v>6</v>
      </c>
      <c r="D133" s="407" t="s">
        <v>279</v>
      </c>
      <c r="E133" s="406" t="s">
        <v>43</v>
      </c>
      <c r="F133" s="406">
        <v>308</v>
      </c>
      <c r="G133" s="409">
        <f t="shared" ca="1" si="69"/>
        <v>30.033999999999999</v>
      </c>
      <c r="H133" s="409">
        <f t="shared" ca="1" si="69"/>
        <v>31.536999999999999</v>
      </c>
      <c r="I133" s="409">
        <f t="shared" ca="1" si="69"/>
        <v>33.113</v>
      </c>
      <c r="J133" s="409">
        <f t="shared" ca="1" si="69"/>
        <v>34.770000000000003</v>
      </c>
      <c r="K133" s="409">
        <f t="shared" ca="1" si="69"/>
        <v>36.506999999999998</v>
      </c>
      <c r="L133" s="502"/>
      <c r="M133" s="335" t="s">
        <v>588</v>
      </c>
      <c r="N133" s="331" t="str">
        <f t="shared" si="70"/>
        <v>09171C</v>
      </c>
      <c r="O133" s="410" t="str">
        <f t="shared" si="87"/>
        <v>142</v>
      </c>
      <c r="P133" s="332" t="str">
        <f t="shared" si="71"/>
        <v xml:space="preserve">Senior Legal Support Specialist  </v>
      </c>
      <c r="Q133" s="411" cm="1">
        <f t="array" aca="1" ref="Q133" ca="1">ROUND(IF($M133="Y",VLOOKUP($N133,INDIRECT($N$2),Q$5,0)*INDIRECT($M$3),VLOOKUP($N133,INDIRECT($N$2),Q$5,0)),IF(LEFT($E133,1)="N",3,0))</f>
        <v>30.033999999999999</v>
      </c>
      <c r="R133" s="411" cm="1">
        <f t="array" aca="1" ref="R133" ca="1">ROUND(IF($M133="Y",VLOOKUP($N133,INDIRECT($N$2),R$5,0)*INDIRECT($M$3),VLOOKUP($N133,INDIRECT($N$2),R$5,0)),IF(LEFT($E133,1)="N",3,0))</f>
        <v>31.536999999999999</v>
      </c>
      <c r="S133" s="411" cm="1">
        <f t="array" aca="1" ref="S133" ca="1">ROUND(IF($M133="Y",VLOOKUP($N133,INDIRECT($N$2),S$5,0)*INDIRECT($M$3),VLOOKUP($N133,INDIRECT($N$2),S$5,0)),IF(LEFT($E133,1)="N",3,0))</f>
        <v>33.113</v>
      </c>
      <c r="T133" s="411" cm="1">
        <f t="array" aca="1" ref="T133" ca="1">ROUND(IF($M133="Y",VLOOKUP($N133,INDIRECT($N$2),T$5,0)*INDIRECT($M$3),VLOOKUP($N133,INDIRECT($N$2),T$5,0)),IF(LEFT($E133,1)="N",3,0))</f>
        <v>34.770000000000003</v>
      </c>
      <c r="U133" s="411" cm="1">
        <f t="array" aca="1" ref="U133" ca="1">ROUND(IF($M133="Y",VLOOKUP($N133,INDIRECT($N$2),U$5,0)*INDIRECT($M$3),VLOOKUP($N133,INDIRECT($N$2),U$5,0)),IF(LEFT($E133,1)="N",3,0))</f>
        <v>36.506999999999998</v>
      </c>
      <c r="W133" s="412" t="str">
        <f t="shared" si="72"/>
        <v>Y</v>
      </c>
      <c r="X133" s="355" t="str">
        <f t="shared" si="72"/>
        <v>09171C</v>
      </c>
      <c r="Y133" s="413" t="str">
        <f t="shared" si="72"/>
        <v>142</v>
      </c>
      <c r="Z133" s="355" t="str">
        <f t="shared" si="72"/>
        <v xml:space="preserve">Senior Legal Support Specialist  </v>
      </c>
      <c r="AA133" s="414">
        <f t="shared" ref="AA133:AA148" ca="1" si="88">IF(LEFT($E133,1)="N",Q133,ROUNDUP(Q133/2080,3))</f>
        <v>30.033999999999999</v>
      </c>
      <c r="AB133" s="414">
        <f t="shared" ref="AB133:AB148" ca="1" si="89">IF(LEFT($E133,1)="N",R133,ROUNDUP(R133/2080,3))</f>
        <v>31.536999999999999</v>
      </c>
      <c r="AC133" s="414">
        <f t="shared" ref="AC133:AC148" ca="1" si="90">IF(LEFT($E133,1)="N",S133,ROUNDUP(S133/2080,3))</f>
        <v>33.113</v>
      </c>
      <c r="AD133" s="414">
        <f t="shared" ref="AD133:AD148" ca="1" si="91">IF(LEFT($E133,1)="N",T133,ROUNDUP(T133/2080,3))</f>
        <v>34.770000000000003</v>
      </c>
      <c r="AE133" s="414">
        <f t="shared" ref="AE133:AE148" ca="1" si="92">IF(LEFT($E133,1)="N",U133,ROUNDUP(U133/2080,3))</f>
        <v>36.506999999999998</v>
      </c>
    </row>
    <row r="134" spans="1:31">
      <c r="A134" s="420" t="s">
        <v>38</v>
      </c>
      <c r="B134" s="467" t="s">
        <v>40</v>
      </c>
      <c r="C134" s="420">
        <v>10</v>
      </c>
      <c r="D134" s="407" t="s">
        <v>39</v>
      </c>
      <c r="E134" s="420" t="s">
        <v>21</v>
      </c>
      <c r="F134" s="420">
        <v>455</v>
      </c>
      <c r="G134" s="409">
        <f t="shared" ca="1" si="69"/>
        <v>87953</v>
      </c>
      <c r="H134" s="409">
        <f t="shared" ca="1" si="69"/>
        <v>92351</v>
      </c>
      <c r="I134" s="409">
        <f t="shared" ca="1" si="69"/>
        <v>96967</v>
      </c>
      <c r="J134" s="409">
        <f t="shared" ca="1" si="69"/>
        <v>101817</v>
      </c>
      <c r="K134" s="409">
        <f t="shared" ca="1" si="69"/>
        <v>106906</v>
      </c>
      <c r="L134" s="502"/>
      <c r="M134" s="335" t="s">
        <v>588</v>
      </c>
      <c r="N134" s="331" t="str">
        <f t="shared" si="70"/>
        <v>52740C</v>
      </c>
      <c r="O134" s="410" t="str">
        <f t="shared" si="87"/>
        <v>118</v>
      </c>
      <c r="P134" s="332" t="str">
        <f t="shared" si="71"/>
        <v xml:space="preserve">Senior Project Coordinator </v>
      </c>
      <c r="Q134" s="411" cm="1">
        <f t="array" aca="1" ref="Q134" ca="1">ROUND(IF($M134="Y",VLOOKUP($N134,INDIRECT($N$2),Q$5,0)*INDIRECT($M$3),VLOOKUP($N134,INDIRECT($N$2),Q$5,0)),IF(LEFT($E134,1)="N",3,0))</f>
        <v>87953</v>
      </c>
      <c r="R134" s="411" cm="1">
        <f t="array" aca="1" ref="R134" ca="1">ROUND(IF($M134="Y",VLOOKUP($N134,INDIRECT($N$2),R$5,0)*INDIRECT($M$3),VLOOKUP($N134,INDIRECT($N$2),R$5,0)),IF(LEFT($E134,1)="N",3,0))</f>
        <v>92351</v>
      </c>
      <c r="S134" s="411" cm="1">
        <f t="array" aca="1" ref="S134" ca="1">ROUND(IF($M134="Y",VLOOKUP($N134,INDIRECT($N$2),S$5,0)*INDIRECT($M$3),VLOOKUP($N134,INDIRECT($N$2),S$5,0)),IF(LEFT($E134,1)="N",3,0))</f>
        <v>96967</v>
      </c>
      <c r="T134" s="411" cm="1">
        <f t="array" aca="1" ref="T134" ca="1">ROUND(IF($M134="Y",VLOOKUP($N134,INDIRECT($N$2),T$5,0)*INDIRECT($M$3),VLOOKUP($N134,INDIRECT($N$2),T$5,0)),IF(LEFT($E134,1)="N",3,0))</f>
        <v>101817</v>
      </c>
      <c r="U134" s="411" cm="1">
        <f t="array" aca="1" ref="U134" ca="1">ROUND(IF($M134="Y",VLOOKUP($N134,INDIRECT($N$2),U$5,0)*INDIRECT($M$3),VLOOKUP($N134,INDIRECT($N$2),U$5,0)),IF(LEFT($E134,1)="N",3,0))</f>
        <v>106906</v>
      </c>
      <c r="W134" s="412" t="str">
        <f t="shared" si="72"/>
        <v>Y</v>
      </c>
      <c r="X134" s="355" t="str">
        <f t="shared" si="72"/>
        <v>52740C</v>
      </c>
      <c r="Y134" s="413" t="str">
        <f t="shared" si="72"/>
        <v>118</v>
      </c>
      <c r="Z134" s="355" t="str">
        <f t="shared" si="72"/>
        <v xml:space="preserve">Senior Project Coordinator </v>
      </c>
      <c r="AA134" s="414">
        <f t="shared" ca="1" si="88"/>
        <v>42.285999999999994</v>
      </c>
      <c r="AB134" s="414">
        <f t="shared" ca="1" si="89"/>
        <v>44.4</v>
      </c>
      <c r="AC134" s="414">
        <f t="shared" ca="1" si="90"/>
        <v>46.619</v>
      </c>
      <c r="AD134" s="414">
        <f t="shared" ca="1" si="91"/>
        <v>48.951000000000001</v>
      </c>
      <c r="AE134" s="414">
        <f t="shared" ca="1" si="92"/>
        <v>51.397999999999996</v>
      </c>
    </row>
    <row r="135" spans="1:31">
      <c r="A135" s="420" t="s">
        <v>536</v>
      </c>
      <c r="B135" s="467" t="s">
        <v>535</v>
      </c>
      <c r="C135" s="420">
        <v>6</v>
      </c>
      <c r="D135" s="407" t="s">
        <v>113</v>
      </c>
      <c r="E135" s="420" t="s">
        <v>43</v>
      </c>
      <c r="F135" s="420">
        <v>308</v>
      </c>
      <c r="G135" s="409">
        <f t="shared" ca="1" si="69"/>
        <v>30.033999999999999</v>
      </c>
      <c r="H135" s="409">
        <f t="shared" ca="1" si="69"/>
        <v>31.536999999999999</v>
      </c>
      <c r="I135" s="409">
        <f t="shared" ca="1" si="69"/>
        <v>33.113</v>
      </c>
      <c r="J135" s="409">
        <f t="shared" ca="1" si="69"/>
        <v>34.770000000000003</v>
      </c>
      <c r="K135" s="409">
        <f t="shared" ca="1" si="69"/>
        <v>36.506999999999998</v>
      </c>
      <c r="L135" s="502"/>
      <c r="M135" s="335" t="s">
        <v>588</v>
      </c>
      <c r="N135" s="331" t="str">
        <f t="shared" ref="N135:N148" si="93">A135</f>
        <v>52996C</v>
      </c>
      <c r="O135" s="410" t="str">
        <f t="shared" si="87"/>
        <v>140</v>
      </c>
      <c r="P135" s="332" t="str">
        <f t="shared" ref="P135:P148" si="94">B135</f>
        <v>Service Center Agent</v>
      </c>
      <c r="Q135" s="411" cm="1">
        <f t="array" aca="1" ref="Q135" ca="1">ROUND(IF($M135="Y",VLOOKUP($N135,INDIRECT($N$2),Q$5,0)*INDIRECT($M$3),VLOOKUP($N135,INDIRECT($N$2),Q$5,0)),IF(LEFT($E135,1)="N",3,0))</f>
        <v>30.033999999999999</v>
      </c>
      <c r="R135" s="411" cm="1">
        <f t="array" aca="1" ref="R135" ca="1">ROUND(IF($M135="Y",VLOOKUP($N135,INDIRECT($N$2),R$5,0)*INDIRECT($M$3),VLOOKUP($N135,INDIRECT($N$2),R$5,0)),IF(LEFT($E135,1)="N",3,0))</f>
        <v>31.536999999999999</v>
      </c>
      <c r="S135" s="411" cm="1">
        <f t="array" aca="1" ref="S135" ca="1">ROUND(IF($M135="Y",VLOOKUP($N135,INDIRECT($N$2),S$5,0)*INDIRECT($M$3),VLOOKUP($N135,INDIRECT($N$2),S$5,0)),IF(LEFT($E135,1)="N",3,0))</f>
        <v>33.113</v>
      </c>
      <c r="T135" s="411" cm="1">
        <f t="array" aca="1" ref="T135" ca="1">ROUND(IF($M135="Y",VLOOKUP($N135,INDIRECT($N$2),T$5,0)*INDIRECT($M$3),VLOOKUP($N135,INDIRECT($N$2),T$5,0)),IF(LEFT($E135,1)="N",3,0))</f>
        <v>34.770000000000003</v>
      </c>
      <c r="U135" s="411" cm="1">
        <f t="array" aca="1" ref="U135" ca="1">ROUND(IF($M135="Y",VLOOKUP($N135,INDIRECT($N$2),U$5,0)*INDIRECT($M$3),VLOOKUP($N135,INDIRECT($N$2),U$5,0)),IF(LEFT($E135,1)="N",3,0))</f>
        <v>36.506999999999998</v>
      </c>
      <c r="W135" s="412" t="str">
        <f t="shared" si="72"/>
        <v>Y</v>
      </c>
      <c r="X135" s="355" t="str">
        <f t="shared" si="72"/>
        <v>52996C</v>
      </c>
      <c r="Y135" s="413" t="str">
        <f t="shared" si="72"/>
        <v>140</v>
      </c>
      <c r="Z135" s="355" t="str">
        <f t="shared" si="72"/>
        <v>Service Center Agent</v>
      </c>
      <c r="AA135" s="414">
        <f t="shared" ca="1" si="88"/>
        <v>30.033999999999999</v>
      </c>
      <c r="AB135" s="414">
        <f t="shared" ca="1" si="89"/>
        <v>31.536999999999999</v>
      </c>
      <c r="AC135" s="414">
        <f t="shared" ca="1" si="90"/>
        <v>33.113</v>
      </c>
      <c r="AD135" s="414">
        <f t="shared" ca="1" si="91"/>
        <v>34.770000000000003</v>
      </c>
      <c r="AE135" s="414">
        <f t="shared" ca="1" si="92"/>
        <v>36.506999999999998</v>
      </c>
    </row>
    <row r="136" spans="1:31">
      <c r="A136" s="406" t="s">
        <v>281</v>
      </c>
      <c r="B136" s="464" t="s">
        <v>779</v>
      </c>
      <c r="C136" s="406">
        <v>6</v>
      </c>
      <c r="D136" s="407" t="s">
        <v>282</v>
      </c>
      <c r="E136" s="406" t="s">
        <v>43</v>
      </c>
      <c r="F136" s="406">
        <v>280</v>
      </c>
      <c r="G136" s="409">
        <f t="shared" ref="G136:K148" ca="1" si="95">Q136</f>
        <v>27.763000000000002</v>
      </c>
      <c r="H136" s="409">
        <f t="shared" ca="1" si="95"/>
        <v>29.151</v>
      </c>
      <c r="I136" s="409">
        <f t="shared" ca="1" si="95"/>
        <v>30.606000000000002</v>
      </c>
      <c r="J136" s="409">
        <f t="shared" ca="1" si="95"/>
        <v>32.139000000000003</v>
      </c>
      <c r="K136" s="409">
        <f t="shared" ca="1" si="95"/>
        <v>33.744999999999997</v>
      </c>
      <c r="L136" s="502"/>
      <c r="M136" s="335" t="s">
        <v>588</v>
      </c>
      <c r="N136" s="331" t="str">
        <f t="shared" si="93"/>
        <v>09280C</v>
      </c>
      <c r="O136" s="410" t="str">
        <f t="shared" si="87"/>
        <v>144</v>
      </c>
      <c r="P136" s="332" t="str">
        <f t="shared" si="94"/>
        <v>Solid Waste Aide I</v>
      </c>
      <c r="Q136" s="411" cm="1">
        <f t="array" aca="1" ref="Q136" ca="1">ROUND(IF($M136="Y",VLOOKUP($N136,INDIRECT($N$2),Q$5,0)*INDIRECT($M$3),VLOOKUP($N136,INDIRECT($N$2),Q$5,0)),IF(LEFT($E136,1)="N",3,0))</f>
        <v>27.763000000000002</v>
      </c>
      <c r="R136" s="411" cm="1">
        <f t="array" aca="1" ref="R136" ca="1">ROUND(IF($M136="Y",VLOOKUP($N136,INDIRECT($N$2),R$5,0)*INDIRECT($M$3),VLOOKUP($N136,INDIRECT($N$2),R$5,0)),IF(LEFT($E136,1)="N",3,0))</f>
        <v>29.151</v>
      </c>
      <c r="S136" s="411" cm="1">
        <f t="array" aca="1" ref="S136" ca="1">ROUND(IF($M136="Y",VLOOKUP($N136,INDIRECT($N$2),S$5,0)*INDIRECT($M$3),VLOOKUP($N136,INDIRECT($N$2),S$5,0)),IF(LEFT($E136,1)="N",3,0))</f>
        <v>30.606000000000002</v>
      </c>
      <c r="T136" s="411" cm="1">
        <f t="array" aca="1" ref="T136" ca="1">ROUND(IF($M136="Y",VLOOKUP($N136,INDIRECT($N$2),T$5,0)*INDIRECT($M$3),VLOOKUP($N136,INDIRECT($N$2),T$5,0)),IF(LEFT($E136,1)="N",3,0))</f>
        <v>32.139000000000003</v>
      </c>
      <c r="U136" s="411" cm="1">
        <f t="array" aca="1" ref="U136" ca="1">ROUND(IF($M136="Y",VLOOKUP($N136,INDIRECT($N$2),U$5,0)*INDIRECT($M$3),VLOOKUP($N136,INDIRECT($N$2),U$5,0)),IF(LEFT($E136,1)="N",3,0))</f>
        <v>33.744999999999997</v>
      </c>
      <c r="W136" s="412" t="str">
        <f t="shared" si="72"/>
        <v>Y</v>
      </c>
      <c r="X136" s="355" t="str">
        <f t="shared" si="72"/>
        <v>09280C</v>
      </c>
      <c r="Y136" s="413" t="str">
        <f t="shared" si="72"/>
        <v>144</v>
      </c>
      <c r="Z136" s="355" t="str">
        <f t="shared" si="72"/>
        <v>Solid Waste Aide I</v>
      </c>
      <c r="AA136" s="414">
        <f t="shared" ca="1" si="88"/>
        <v>27.763000000000002</v>
      </c>
      <c r="AB136" s="414">
        <f t="shared" ca="1" si="89"/>
        <v>29.151</v>
      </c>
      <c r="AC136" s="414">
        <f t="shared" ca="1" si="90"/>
        <v>30.606000000000002</v>
      </c>
      <c r="AD136" s="414">
        <f t="shared" ca="1" si="91"/>
        <v>32.139000000000003</v>
      </c>
      <c r="AE136" s="414">
        <f t="shared" ca="1" si="92"/>
        <v>33.744999999999997</v>
      </c>
    </row>
    <row r="137" spans="1:31">
      <c r="A137" s="406" t="s">
        <v>780</v>
      </c>
      <c r="B137" s="464" t="s">
        <v>781</v>
      </c>
      <c r="C137" s="406">
        <v>6</v>
      </c>
      <c r="D137" s="407" t="s">
        <v>705</v>
      </c>
      <c r="E137" s="406" t="s">
        <v>43</v>
      </c>
      <c r="F137" s="406">
        <v>300</v>
      </c>
      <c r="G137" s="409">
        <f t="shared" ref="G137" si="96">Q137</f>
        <v>29.395</v>
      </c>
      <c r="H137" s="409">
        <f t="shared" ref="H137" si="97">R137</f>
        <v>30.861000000000001</v>
      </c>
      <c r="I137" s="409">
        <f t="shared" ref="I137" si="98">S137</f>
        <v>32.406999999999996</v>
      </c>
      <c r="J137" s="409">
        <f t="shared" ref="J137" si="99">T137</f>
        <v>34.026000000000003</v>
      </c>
      <c r="K137" s="409">
        <f t="shared" ref="K137" si="100">U137</f>
        <v>35.728000000000002</v>
      </c>
      <c r="L137" s="502"/>
      <c r="M137" s="335" t="s">
        <v>588</v>
      </c>
      <c r="N137" s="331" t="str">
        <f t="shared" si="93"/>
        <v>53098C</v>
      </c>
      <c r="O137" s="410" t="str">
        <f t="shared" si="87"/>
        <v>210</v>
      </c>
      <c r="P137" s="332" t="str">
        <f t="shared" si="94"/>
        <v>Solid Waste Aide II</v>
      </c>
      <c r="Q137" s="451">
        <v>29.395</v>
      </c>
      <c r="R137" s="451">
        <v>30.861000000000001</v>
      </c>
      <c r="S137" s="451">
        <v>32.406999999999996</v>
      </c>
      <c r="T137" s="451">
        <v>34.026000000000003</v>
      </c>
      <c r="U137" s="451">
        <v>35.728000000000002</v>
      </c>
      <c r="W137" s="412" t="str">
        <f t="shared" ref="W137" si="101">M137</f>
        <v>Y</v>
      </c>
      <c r="X137" s="355" t="str">
        <f t="shared" ref="X137" si="102">N137</f>
        <v>53098C</v>
      </c>
      <c r="Y137" s="413" t="str">
        <f t="shared" ref="Y137" si="103">O137</f>
        <v>210</v>
      </c>
      <c r="Z137" s="355" t="str">
        <f t="shared" ref="Z137" si="104">P137</f>
        <v>Solid Waste Aide II</v>
      </c>
      <c r="AA137" s="414">
        <f t="shared" ref="AA137" si="105">IF(LEFT($E137,1)="N",Q137,ROUNDUP(Q137/2080,3))</f>
        <v>29.395</v>
      </c>
      <c r="AB137" s="414">
        <f t="shared" ref="AB137" si="106">IF(LEFT($E137,1)="N",R137,ROUNDUP(R137/2080,3))</f>
        <v>30.861000000000001</v>
      </c>
      <c r="AC137" s="414">
        <f t="shared" ref="AC137" si="107">IF(LEFT($E137,1)="N",S137,ROUNDUP(S137/2080,3))</f>
        <v>32.406999999999996</v>
      </c>
      <c r="AD137" s="414">
        <f t="shared" ref="AD137" si="108">IF(LEFT($E137,1)="N",T137,ROUNDUP(T137/2080,3))</f>
        <v>34.026000000000003</v>
      </c>
      <c r="AE137" s="414">
        <f t="shared" ref="AE137" si="109">IF(LEFT($E137,1)="N",U137,ROUNDUP(U137/2080,3))</f>
        <v>35.728000000000002</v>
      </c>
    </row>
    <row r="138" spans="1:31">
      <c r="A138" s="406" t="s">
        <v>284</v>
      </c>
      <c r="B138" s="464" t="s">
        <v>285</v>
      </c>
      <c r="C138" s="406">
        <v>8</v>
      </c>
      <c r="D138" s="407" t="s">
        <v>743</v>
      </c>
      <c r="E138" s="406" t="s">
        <v>43</v>
      </c>
      <c r="F138" s="406">
        <v>376</v>
      </c>
      <c r="G138" s="409">
        <f t="shared" ca="1" si="95"/>
        <v>35.767000000000003</v>
      </c>
      <c r="H138" s="409">
        <f t="shared" ca="1" si="95"/>
        <v>37.555</v>
      </c>
      <c r="I138" s="409">
        <f t="shared" ca="1" si="95"/>
        <v>39.433999999999997</v>
      </c>
      <c r="J138" s="409">
        <f t="shared" ca="1" si="95"/>
        <v>41.405999999999999</v>
      </c>
      <c r="K138" s="409">
        <f t="shared" ca="1" si="95"/>
        <v>43.475000000000001</v>
      </c>
      <c r="L138" s="502"/>
      <c r="M138" s="335" t="s">
        <v>588</v>
      </c>
      <c r="N138" s="331" t="str">
        <f t="shared" si="93"/>
        <v>09285C</v>
      </c>
      <c r="O138" s="410" t="str">
        <f t="shared" si="87"/>
        <v>209</v>
      </c>
      <c r="P138" s="332" t="str">
        <f t="shared" si="94"/>
        <v>Space Coordinator Property Services</v>
      </c>
      <c r="Q138" s="411" cm="1">
        <f t="array" aca="1" ref="Q138" ca="1">ROUND(IF($M138="Y",VLOOKUP($N138,INDIRECT($N$2),Q$5,0)*INDIRECT($M$3),VLOOKUP($N138,INDIRECT($N$2),Q$5,0)),IF(LEFT($E138,1)="N",3,0))</f>
        <v>35.767000000000003</v>
      </c>
      <c r="R138" s="411" cm="1">
        <f t="array" aca="1" ref="R138" ca="1">ROUND(IF($M138="Y",VLOOKUP($N138,INDIRECT($N$2),R$5,0)*INDIRECT($M$3),VLOOKUP($N138,INDIRECT($N$2),R$5,0)),IF(LEFT($E138,1)="N",3,0))</f>
        <v>37.555</v>
      </c>
      <c r="S138" s="411" cm="1">
        <f t="array" aca="1" ref="S138" ca="1">ROUND(IF($M138="Y",VLOOKUP($N138,INDIRECT($N$2),S$5,0)*INDIRECT($M$3),VLOOKUP($N138,INDIRECT($N$2),S$5,0)),IF(LEFT($E138,1)="N",3,0))</f>
        <v>39.433999999999997</v>
      </c>
      <c r="T138" s="411" cm="1">
        <f t="array" aca="1" ref="T138" ca="1">ROUND(IF($M138="Y",VLOOKUP($N138,INDIRECT($N$2),T$5,0)*INDIRECT($M$3),VLOOKUP($N138,INDIRECT($N$2),T$5,0)),IF(LEFT($E138,1)="N",3,0))</f>
        <v>41.405999999999999</v>
      </c>
      <c r="U138" s="411" cm="1">
        <f t="array" aca="1" ref="U138" ca="1">ROUND(IF($M138="Y",VLOOKUP($N138,INDIRECT($N$2),U$5,0)*INDIRECT($M$3),VLOOKUP($N138,INDIRECT($N$2),U$5,0)),IF(LEFT($E138,1)="N",3,0))</f>
        <v>43.475000000000001</v>
      </c>
      <c r="W138" s="412" t="str">
        <f t="shared" si="72"/>
        <v>Y</v>
      </c>
      <c r="X138" s="355" t="str">
        <f t="shared" si="72"/>
        <v>09285C</v>
      </c>
      <c r="Y138" s="413" t="str">
        <f t="shared" si="72"/>
        <v>209</v>
      </c>
      <c r="Z138" s="355" t="str">
        <f t="shared" si="72"/>
        <v>Space Coordinator Property Services</v>
      </c>
      <c r="AA138" s="414">
        <f t="shared" ca="1" si="88"/>
        <v>35.767000000000003</v>
      </c>
      <c r="AB138" s="414">
        <f t="shared" ca="1" si="89"/>
        <v>37.555</v>
      </c>
      <c r="AC138" s="414">
        <f t="shared" ca="1" si="90"/>
        <v>39.433999999999997</v>
      </c>
      <c r="AD138" s="414">
        <f t="shared" ca="1" si="91"/>
        <v>41.405999999999999</v>
      </c>
      <c r="AE138" s="414">
        <f t="shared" ca="1" si="92"/>
        <v>43.475000000000001</v>
      </c>
    </row>
    <row r="139" spans="1:31">
      <c r="A139" s="406" t="s">
        <v>556</v>
      </c>
      <c r="B139" s="464" t="s">
        <v>558</v>
      </c>
      <c r="C139" s="406">
        <v>8</v>
      </c>
      <c r="D139" s="407" t="s">
        <v>557</v>
      </c>
      <c r="E139" s="406" t="s">
        <v>21</v>
      </c>
      <c r="F139" s="406">
        <v>370</v>
      </c>
      <c r="G139" s="409">
        <f t="shared" si="95"/>
        <v>72720.960000000006</v>
      </c>
      <c r="H139" s="409">
        <f t="shared" si="95"/>
        <v>76354.720000000001</v>
      </c>
      <c r="I139" s="409">
        <f t="shared" si="95"/>
        <v>80171.51999999999</v>
      </c>
      <c r="J139" s="409">
        <f t="shared" si="95"/>
        <v>84179.68</v>
      </c>
      <c r="K139" s="409">
        <f t="shared" si="95"/>
        <v>88389.599999999991</v>
      </c>
      <c r="L139" s="502"/>
      <c r="M139" s="335" t="s">
        <v>588</v>
      </c>
      <c r="N139" s="331" t="str">
        <f t="shared" si="93"/>
        <v>52974C</v>
      </c>
      <c r="O139" s="481" t="str">
        <f t="shared" si="87"/>
        <v>095</v>
      </c>
      <c r="P139" s="332" t="str">
        <f t="shared" si="94"/>
        <v>Special Service District Coordinator</v>
      </c>
      <c r="Q139" s="451">
        <v>72720.960000000006</v>
      </c>
      <c r="R139" s="451">
        <v>76354.720000000001</v>
      </c>
      <c r="S139" s="451">
        <v>80171.51999999999</v>
      </c>
      <c r="T139" s="451">
        <v>84179.68</v>
      </c>
      <c r="U139" s="451">
        <v>88389.599999999991</v>
      </c>
      <c r="W139" s="412" t="str">
        <f t="shared" si="72"/>
        <v>Y</v>
      </c>
      <c r="X139" s="355" t="str">
        <f t="shared" si="72"/>
        <v>52974C</v>
      </c>
      <c r="Y139" s="413" t="str">
        <f t="shared" si="72"/>
        <v>095</v>
      </c>
      <c r="Z139" s="355" t="str">
        <f t="shared" si="72"/>
        <v>Special Service District Coordinator</v>
      </c>
      <c r="AA139" s="414">
        <f t="shared" si="88"/>
        <v>34.962000000000003</v>
      </c>
      <c r="AB139" s="414">
        <f t="shared" si="89"/>
        <v>36.709000000000003</v>
      </c>
      <c r="AC139" s="414">
        <f t="shared" si="90"/>
        <v>38.543999999999997</v>
      </c>
      <c r="AD139" s="414">
        <f t="shared" si="91"/>
        <v>40.470999999999997</v>
      </c>
      <c r="AE139" s="414">
        <f t="shared" si="92"/>
        <v>42.494999999999997</v>
      </c>
    </row>
    <row r="140" spans="1:31">
      <c r="A140" s="406" t="s">
        <v>286</v>
      </c>
      <c r="B140" s="464" t="s">
        <v>288</v>
      </c>
      <c r="C140" s="406">
        <v>3</v>
      </c>
      <c r="D140" s="407" t="s">
        <v>287</v>
      </c>
      <c r="E140" s="406" t="s">
        <v>43</v>
      </c>
      <c r="F140" s="406">
        <v>178</v>
      </c>
      <c r="G140" s="409">
        <f t="shared" ca="1" si="95"/>
        <v>19.5</v>
      </c>
      <c r="H140" s="409">
        <f t="shared" ca="1" si="95"/>
        <v>20.477</v>
      </c>
      <c r="I140" s="409">
        <f t="shared" ca="1" si="95"/>
        <v>21.501000000000001</v>
      </c>
      <c r="J140" s="409">
        <f t="shared" ca="1" si="95"/>
        <v>22.577000000000002</v>
      </c>
      <c r="K140" s="409">
        <f t="shared" ca="1" si="95"/>
        <v>23.706</v>
      </c>
      <c r="L140" s="502"/>
      <c r="M140" s="335" t="s">
        <v>588</v>
      </c>
      <c r="N140" s="331" t="str">
        <f t="shared" si="93"/>
        <v>09350C</v>
      </c>
      <c r="O140" s="410" t="str">
        <f t="shared" si="87"/>
        <v>011</v>
      </c>
      <c r="P140" s="332" t="str">
        <f t="shared" si="94"/>
        <v xml:space="preserve">Stock Clerk I </v>
      </c>
      <c r="Q140" s="411" cm="1">
        <f t="array" aca="1" ref="Q140" ca="1">ROUND(IF($M140="Y",VLOOKUP($N140,INDIRECT($N$2),Q$5,0)*INDIRECT($M$3),VLOOKUP($N140,INDIRECT($N$2),Q$5,0)),IF(LEFT($E140,1)="N",3,0))</f>
        <v>19.5</v>
      </c>
      <c r="R140" s="411" cm="1">
        <f t="array" aca="1" ref="R140" ca="1">ROUND(IF($M140="Y",VLOOKUP($N140,INDIRECT($N$2),R$5,0)*INDIRECT($M$3),VLOOKUP($N140,INDIRECT($N$2),R$5,0)),IF(LEFT($E140,1)="N",3,0))</f>
        <v>20.477</v>
      </c>
      <c r="S140" s="411" cm="1">
        <f t="array" aca="1" ref="S140" ca="1">ROUND(IF($M140="Y",VLOOKUP($N140,INDIRECT($N$2),S$5,0)*INDIRECT($M$3),VLOOKUP($N140,INDIRECT($N$2),S$5,0)),IF(LEFT($E140,1)="N",3,0))</f>
        <v>21.501000000000001</v>
      </c>
      <c r="T140" s="411" cm="1">
        <f t="array" aca="1" ref="T140" ca="1">ROUND(IF($M140="Y",VLOOKUP($N140,INDIRECT($N$2),T$5,0)*INDIRECT($M$3),VLOOKUP($N140,INDIRECT($N$2),T$5,0)),IF(LEFT($E140,1)="N",3,0))</f>
        <v>22.577000000000002</v>
      </c>
      <c r="U140" s="411" cm="1">
        <f t="array" aca="1" ref="U140" ca="1">ROUND(IF($M140="Y",VLOOKUP($N140,INDIRECT($N$2),U$5,0)*INDIRECT($M$3),VLOOKUP($N140,INDIRECT($N$2),U$5,0)),IF(LEFT($E140,1)="N",3,0))</f>
        <v>23.706</v>
      </c>
      <c r="W140" s="412" t="str">
        <f t="shared" ref="W140:Z148" si="110">M140</f>
        <v>Y</v>
      </c>
      <c r="X140" s="355" t="str">
        <f t="shared" si="110"/>
        <v>09350C</v>
      </c>
      <c r="Y140" s="413" t="str">
        <f t="shared" si="110"/>
        <v>011</v>
      </c>
      <c r="Z140" s="355" t="str">
        <f t="shared" si="110"/>
        <v xml:space="preserve">Stock Clerk I </v>
      </c>
      <c r="AA140" s="414">
        <f t="shared" ca="1" si="88"/>
        <v>19.5</v>
      </c>
      <c r="AB140" s="414">
        <f t="shared" ca="1" si="89"/>
        <v>20.477</v>
      </c>
      <c r="AC140" s="414">
        <f t="shared" ca="1" si="90"/>
        <v>21.501000000000001</v>
      </c>
      <c r="AD140" s="414">
        <f t="shared" ca="1" si="91"/>
        <v>22.577000000000002</v>
      </c>
      <c r="AE140" s="414">
        <f t="shared" ca="1" si="92"/>
        <v>23.706</v>
      </c>
    </row>
    <row r="141" spans="1:31">
      <c r="A141" s="406" t="s">
        <v>289</v>
      </c>
      <c r="B141" s="464" t="s">
        <v>290</v>
      </c>
      <c r="C141" s="406">
        <v>5</v>
      </c>
      <c r="D141" s="407" t="s">
        <v>49</v>
      </c>
      <c r="E141" s="406" t="s">
        <v>43</v>
      </c>
      <c r="F141" s="406">
        <v>235</v>
      </c>
      <c r="G141" s="409">
        <f t="shared" ca="1" si="95"/>
        <v>24.312999999999999</v>
      </c>
      <c r="H141" s="409">
        <f t="shared" ca="1" si="95"/>
        <v>25.527999999999999</v>
      </c>
      <c r="I141" s="409">
        <f t="shared" ca="1" si="95"/>
        <v>26.805</v>
      </c>
      <c r="J141" s="409">
        <f t="shared" ca="1" si="95"/>
        <v>28.145</v>
      </c>
      <c r="K141" s="409">
        <f t="shared" ca="1" si="95"/>
        <v>29.552</v>
      </c>
      <c r="L141" s="502"/>
      <c r="M141" s="335" t="s">
        <v>588</v>
      </c>
      <c r="N141" s="331" t="str">
        <f t="shared" si="93"/>
        <v>09360C</v>
      </c>
      <c r="O141" s="410" t="str">
        <f t="shared" si="87"/>
        <v>040</v>
      </c>
      <c r="P141" s="332" t="str">
        <f t="shared" si="94"/>
        <v xml:space="preserve">Stock Clerk II </v>
      </c>
      <c r="Q141" s="411" cm="1">
        <f t="array" aca="1" ref="Q141" ca="1">ROUND(IF($M141="Y",VLOOKUP($N141,INDIRECT($N$2),Q$5,0)*INDIRECT($M$3),VLOOKUP($N141,INDIRECT($N$2),Q$5,0)),IF(LEFT($E141,1)="N",3,0))</f>
        <v>24.312999999999999</v>
      </c>
      <c r="R141" s="411" cm="1">
        <f t="array" aca="1" ref="R141" ca="1">ROUND(IF($M141="Y",VLOOKUP($N141,INDIRECT($N$2),R$5,0)*INDIRECT($M$3),VLOOKUP($N141,INDIRECT($N$2),R$5,0)),IF(LEFT($E141,1)="N",3,0))</f>
        <v>25.527999999999999</v>
      </c>
      <c r="S141" s="411" cm="1">
        <f t="array" aca="1" ref="S141" ca="1">ROUND(IF($M141="Y",VLOOKUP($N141,INDIRECT($N$2),S$5,0)*INDIRECT($M$3),VLOOKUP($N141,INDIRECT($N$2),S$5,0)),IF(LEFT($E141,1)="N",3,0))</f>
        <v>26.805</v>
      </c>
      <c r="T141" s="411" cm="1">
        <f t="array" aca="1" ref="T141" ca="1">ROUND(IF($M141="Y",VLOOKUP($N141,INDIRECT($N$2),T$5,0)*INDIRECT($M$3),VLOOKUP($N141,INDIRECT($N$2),T$5,0)),IF(LEFT($E141,1)="N",3,0))</f>
        <v>28.145</v>
      </c>
      <c r="U141" s="411" cm="1">
        <f t="array" aca="1" ref="U141" ca="1">ROUND(IF($M141="Y",VLOOKUP($N141,INDIRECT($N$2),U$5,0)*INDIRECT($M$3),VLOOKUP($N141,INDIRECT($N$2),U$5,0)),IF(LEFT($E141,1)="N",3,0))</f>
        <v>29.552</v>
      </c>
      <c r="W141" s="412" t="str">
        <f t="shared" si="110"/>
        <v>Y</v>
      </c>
      <c r="X141" s="355" t="str">
        <f t="shared" si="110"/>
        <v>09360C</v>
      </c>
      <c r="Y141" s="413" t="str">
        <f t="shared" si="110"/>
        <v>040</v>
      </c>
      <c r="Z141" s="355" t="str">
        <f t="shared" si="110"/>
        <v xml:space="preserve">Stock Clerk II </v>
      </c>
      <c r="AA141" s="414">
        <f t="shared" ca="1" si="88"/>
        <v>24.312999999999999</v>
      </c>
      <c r="AB141" s="414">
        <f t="shared" ca="1" si="89"/>
        <v>25.527999999999999</v>
      </c>
      <c r="AC141" s="414">
        <f t="shared" ca="1" si="90"/>
        <v>26.805</v>
      </c>
      <c r="AD141" s="414">
        <f t="shared" ca="1" si="91"/>
        <v>28.145</v>
      </c>
      <c r="AE141" s="414">
        <f t="shared" ca="1" si="92"/>
        <v>29.552</v>
      </c>
    </row>
    <row r="142" spans="1:31">
      <c r="A142" s="406" t="s">
        <v>291</v>
      </c>
      <c r="B142" s="464" t="s">
        <v>293</v>
      </c>
      <c r="C142" s="406">
        <v>6</v>
      </c>
      <c r="D142" s="407" t="s">
        <v>292</v>
      </c>
      <c r="E142" s="406" t="s">
        <v>43</v>
      </c>
      <c r="F142" s="406">
        <v>275</v>
      </c>
      <c r="G142" s="409">
        <f t="shared" ca="1" si="95"/>
        <v>27.760999999999999</v>
      </c>
      <c r="H142" s="409">
        <f t="shared" ca="1" si="95"/>
        <v>29.151</v>
      </c>
      <c r="I142" s="409">
        <f t="shared" ca="1" si="95"/>
        <v>30.606000000000002</v>
      </c>
      <c r="J142" s="409">
        <f t="shared" ca="1" si="95"/>
        <v>32.139000000000003</v>
      </c>
      <c r="K142" s="409">
        <f t="shared" ca="1" si="95"/>
        <v>33.744999999999997</v>
      </c>
      <c r="L142" s="502"/>
      <c r="M142" s="335" t="s">
        <v>588</v>
      </c>
      <c r="N142" s="331" t="str">
        <f t="shared" si="93"/>
        <v>09420C</v>
      </c>
      <c r="O142" s="410" t="str">
        <f t="shared" si="87"/>
        <v>054</v>
      </c>
      <c r="P142" s="332" t="str">
        <f t="shared" si="94"/>
        <v xml:space="preserve">Storekeeper  </v>
      </c>
      <c r="Q142" s="411" cm="1">
        <f t="array" aca="1" ref="Q142" ca="1">ROUND(IF($M142="Y",VLOOKUP($N142,INDIRECT($N$2),Q$5,0)*INDIRECT($M$3),VLOOKUP($N142,INDIRECT($N$2),Q$5,0)),IF(LEFT($E142,1)="N",3,0))</f>
        <v>27.760999999999999</v>
      </c>
      <c r="R142" s="411" cm="1">
        <f t="array" aca="1" ref="R142" ca="1">ROUND(IF($M142="Y",VLOOKUP($N142,INDIRECT($N$2),R$5,0)*INDIRECT($M$3),VLOOKUP($N142,INDIRECT($N$2),R$5,0)),IF(LEFT($E142,1)="N",3,0))</f>
        <v>29.151</v>
      </c>
      <c r="S142" s="411" cm="1">
        <f t="array" aca="1" ref="S142" ca="1">ROUND(IF($M142="Y",VLOOKUP($N142,INDIRECT($N$2),S$5,0)*INDIRECT($M$3),VLOOKUP($N142,INDIRECT($N$2),S$5,0)),IF(LEFT($E142,1)="N",3,0))</f>
        <v>30.606000000000002</v>
      </c>
      <c r="T142" s="411" cm="1">
        <f t="array" aca="1" ref="T142" ca="1">ROUND(IF($M142="Y",VLOOKUP($N142,INDIRECT($N$2),T$5,0)*INDIRECT($M$3),VLOOKUP($N142,INDIRECT($N$2),T$5,0)),IF(LEFT($E142,1)="N",3,0))</f>
        <v>32.139000000000003</v>
      </c>
      <c r="U142" s="411" cm="1">
        <f t="array" aca="1" ref="U142" ca="1">ROUND(IF($M142="Y",VLOOKUP($N142,INDIRECT($N$2),U$5,0)*INDIRECT($M$3),VLOOKUP($N142,INDIRECT($N$2),U$5,0)),IF(LEFT($E142,1)="N",3,0))</f>
        <v>33.744999999999997</v>
      </c>
      <c r="W142" s="412" t="str">
        <f t="shared" si="110"/>
        <v>Y</v>
      </c>
      <c r="X142" s="355" t="str">
        <f t="shared" si="110"/>
        <v>09420C</v>
      </c>
      <c r="Y142" s="413" t="str">
        <f t="shared" si="110"/>
        <v>054</v>
      </c>
      <c r="Z142" s="355" t="str">
        <f t="shared" si="110"/>
        <v xml:space="preserve">Storekeeper  </v>
      </c>
      <c r="AA142" s="414">
        <f t="shared" ca="1" si="88"/>
        <v>27.760999999999999</v>
      </c>
      <c r="AB142" s="414">
        <f t="shared" ca="1" si="89"/>
        <v>29.151</v>
      </c>
      <c r="AC142" s="414">
        <f t="shared" ca="1" si="90"/>
        <v>30.606000000000002</v>
      </c>
      <c r="AD142" s="414">
        <f t="shared" ca="1" si="91"/>
        <v>32.139000000000003</v>
      </c>
      <c r="AE142" s="414">
        <f t="shared" ca="1" si="92"/>
        <v>33.744999999999997</v>
      </c>
    </row>
    <row r="143" spans="1:31">
      <c r="A143" s="406" t="s">
        <v>294</v>
      </c>
      <c r="B143" s="464" t="s">
        <v>295</v>
      </c>
      <c r="C143" s="406">
        <v>6</v>
      </c>
      <c r="D143" s="407" t="s">
        <v>173</v>
      </c>
      <c r="E143" s="406" t="s">
        <v>43</v>
      </c>
      <c r="F143" s="406">
        <v>308</v>
      </c>
      <c r="G143" s="409">
        <f t="shared" ca="1" si="95"/>
        <v>30.033999999999999</v>
      </c>
      <c r="H143" s="409">
        <f t="shared" ca="1" si="95"/>
        <v>31.536999999999999</v>
      </c>
      <c r="I143" s="409">
        <f t="shared" ca="1" si="95"/>
        <v>33.113</v>
      </c>
      <c r="J143" s="409">
        <f t="shared" ca="1" si="95"/>
        <v>34.770000000000003</v>
      </c>
      <c r="K143" s="409">
        <f t="shared" ca="1" si="95"/>
        <v>36.506999999999998</v>
      </c>
      <c r="L143" s="502"/>
      <c r="M143" s="335" t="s">
        <v>588</v>
      </c>
      <c r="N143" s="331" t="str">
        <f t="shared" si="93"/>
        <v>10630C</v>
      </c>
      <c r="O143" s="410" t="str">
        <f t="shared" si="87"/>
        <v>083</v>
      </c>
      <c r="P143" s="332" t="str">
        <f t="shared" si="94"/>
        <v xml:space="preserve">Traffic Systems Operator </v>
      </c>
      <c r="Q143" s="411" cm="1">
        <f t="array" aca="1" ref="Q143" ca="1">ROUND(IF($M143="Y",VLOOKUP($N143,INDIRECT($N$2),Q$5,0)*INDIRECT($M$3),VLOOKUP($N143,INDIRECT($N$2),Q$5,0)),IF(LEFT($E143,1)="N",3,0))</f>
        <v>30.033999999999999</v>
      </c>
      <c r="R143" s="411" cm="1">
        <f t="array" aca="1" ref="R143" ca="1">ROUND(IF($M143="Y",VLOOKUP($N143,INDIRECT($N$2),R$5,0)*INDIRECT($M$3),VLOOKUP($N143,INDIRECT($N$2),R$5,0)),IF(LEFT($E143,1)="N",3,0))</f>
        <v>31.536999999999999</v>
      </c>
      <c r="S143" s="411" cm="1">
        <f t="array" aca="1" ref="S143" ca="1">ROUND(IF($M143="Y",VLOOKUP($N143,INDIRECT($N$2),S$5,0)*INDIRECT($M$3),VLOOKUP($N143,INDIRECT($N$2),S$5,0)),IF(LEFT($E143,1)="N",3,0))</f>
        <v>33.113</v>
      </c>
      <c r="T143" s="411" cm="1">
        <f t="array" aca="1" ref="T143" ca="1">ROUND(IF($M143="Y",VLOOKUP($N143,INDIRECT($N$2),T$5,0)*INDIRECT($M$3),VLOOKUP($N143,INDIRECT($N$2),T$5,0)),IF(LEFT($E143,1)="N",3,0))</f>
        <v>34.770000000000003</v>
      </c>
      <c r="U143" s="411" cm="1">
        <f t="array" aca="1" ref="U143" ca="1">ROUND(IF($M143="Y",VLOOKUP($N143,INDIRECT($N$2),U$5,0)*INDIRECT($M$3),VLOOKUP($N143,INDIRECT($N$2),U$5,0)),IF(LEFT($E143,1)="N",3,0))</f>
        <v>36.506999999999998</v>
      </c>
      <c r="W143" s="412" t="str">
        <f t="shared" si="110"/>
        <v>Y</v>
      </c>
      <c r="X143" s="355" t="str">
        <f t="shared" si="110"/>
        <v>10630C</v>
      </c>
      <c r="Y143" s="413" t="str">
        <f t="shared" si="110"/>
        <v>083</v>
      </c>
      <c r="Z143" s="355" t="str">
        <f t="shared" si="110"/>
        <v xml:space="preserve">Traffic Systems Operator </v>
      </c>
      <c r="AA143" s="414">
        <f t="shared" ca="1" si="88"/>
        <v>30.033999999999999</v>
      </c>
      <c r="AB143" s="414">
        <f t="shared" ca="1" si="89"/>
        <v>31.536999999999999</v>
      </c>
      <c r="AC143" s="414">
        <f t="shared" ca="1" si="90"/>
        <v>33.113</v>
      </c>
      <c r="AD143" s="414">
        <f t="shared" ca="1" si="91"/>
        <v>34.770000000000003</v>
      </c>
      <c r="AE143" s="414">
        <f t="shared" ca="1" si="92"/>
        <v>36.506999999999998</v>
      </c>
    </row>
    <row r="144" spans="1:31">
      <c r="A144" s="406" t="s">
        <v>790</v>
      </c>
      <c r="B144" s="464" t="s">
        <v>789</v>
      </c>
      <c r="C144" s="406">
        <v>6</v>
      </c>
      <c r="D144" s="407" t="s">
        <v>705</v>
      </c>
      <c r="E144" s="406" t="s">
        <v>43</v>
      </c>
      <c r="F144" s="406">
        <v>300</v>
      </c>
      <c r="G144" s="409">
        <f t="shared" ref="G144" si="111">Q144</f>
        <v>29.395</v>
      </c>
      <c r="H144" s="409">
        <f t="shared" ref="H144" si="112">R144</f>
        <v>30.861000000000001</v>
      </c>
      <c r="I144" s="409">
        <f t="shared" ref="I144" si="113">S144</f>
        <v>32.406999999999996</v>
      </c>
      <c r="J144" s="409">
        <f t="shared" ref="J144" si="114">T144</f>
        <v>34.026000000000003</v>
      </c>
      <c r="K144" s="409">
        <f t="shared" ref="K144" si="115">U144</f>
        <v>35.728000000000002</v>
      </c>
      <c r="L144" s="502"/>
      <c r="M144" s="335"/>
      <c r="N144" s="331" t="str">
        <f t="shared" si="93"/>
        <v>53099C</v>
      </c>
      <c r="O144" s="410" t="str">
        <f t="shared" si="87"/>
        <v>210</v>
      </c>
      <c r="P144" s="332" t="str">
        <f t="shared" si="94"/>
        <v>Utility Billing Specialist</v>
      </c>
      <c r="Q144" s="451">
        <v>29.395</v>
      </c>
      <c r="R144" s="451">
        <v>30.861000000000001</v>
      </c>
      <c r="S144" s="451">
        <v>32.406999999999996</v>
      </c>
      <c r="T144" s="451">
        <v>34.026000000000003</v>
      </c>
      <c r="U144" s="451">
        <v>35.728000000000002</v>
      </c>
      <c r="W144" s="412"/>
      <c r="X144" s="355" t="str">
        <f t="shared" si="110"/>
        <v>53099C</v>
      </c>
      <c r="Y144" s="413" t="str">
        <f t="shared" si="110"/>
        <v>210</v>
      </c>
      <c r="Z144" s="355" t="str">
        <f t="shared" si="110"/>
        <v>Utility Billing Specialist</v>
      </c>
      <c r="AA144" s="414"/>
      <c r="AB144" s="414"/>
      <c r="AC144" s="414"/>
      <c r="AD144" s="414"/>
      <c r="AE144" s="414"/>
    </row>
    <row r="145" spans="1:31">
      <c r="A145" s="406" t="s">
        <v>566</v>
      </c>
      <c r="B145" s="464" t="s">
        <v>571</v>
      </c>
      <c r="C145" s="406">
        <v>5</v>
      </c>
      <c r="D145" s="407" t="s">
        <v>46</v>
      </c>
      <c r="E145" s="406" t="s">
        <v>43</v>
      </c>
      <c r="F145" s="406">
        <v>258</v>
      </c>
      <c r="G145" s="409">
        <f t="shared" ca="1" si="95"/>
        <v>26.626999999999999</v>
      </c>
      <c r="H145" s="409">
        <f t="shared" ca="1" si="95"/>
        <v>27.960999999999999</v>
      </c>
      <c r="I145" s="409">
        <f t="shared" ca="1" si="95"/>
        <v>29.356999999999999</v>
      </c>
      <c r="J145" s="409">
        <f t="shared" ca="1" si="95"/>
        <v>30.824999999999999</v>
      </c>
      <c r="K145" s="409">
        <f t="shared" ca="1" si="95"/>
        <v>32.366999999999997</v>
      </c>
      <c r="L145" s="502"/>
      <c r="M145" s="335" t="s">
        <v>588</v>
      </c>
      <c r="N145" s="331" t="str">
        <f t="shared" si="93"/>
        <v>59415C</v>
      </c>
      <c r="O145" s="410" t="str">
        <f t="shared" si="87"/>
        <v>056</v>
      </c>
      <c r="P145" s="332" t="str">
        <f t="shared" si="94"/>
        <v>Vendor Records Specialist</v>
      </c>
      <c r="Q145" s="411" cm="1">
        <f t="array" aca="1" ref="Q145" ca="1">ROUND(IF($M145="Y",VLOOKUP($N145,INDIRECT($N$2),Q$5,0)*INDIRECT($M$3),VLOOKUP($N145,INDIRECT($N$2),Q$5,0)),IF(LEFT($E145,1)="N",3,0))</f>
        <v>26.626999999999999</v>
      </c>
      <c r="R145" s="411" cm="1">
        <f t="array" aca="1" ref="R145" ca="1">ROUND(IF($M145="Y",VLOOKUP($N145,INDIRECT($N$2),R$5,0)*INDIRECT($M$3),VLOOKUP($N145,INDIRECT($N$2),R$5,0)),IF(LEFT($E145,1)="N",3,0))</f>
        <v>27.960999999999999</v>
      </c>
      <c r="S145" s="411" cm="1">
        <f t="array" aca="1" ref="S145" ca="1">ROUND(IF($M145="Y",VLOOKUP($N145,INDIRECT($N$2),S$5,0)*INDIRECT($M$3),VLOOKUP($N145,INDIRECT($N$2),S$5,0)),IF(LEFT($E145,1)="N",3,0))</f>
        <v>29.356999999999999</v>
      </c>
      <c r="T145" s="411" cm="1">
        <f t="array" aca="1" ref="T145" ca="1">ROUND(IF($M145="Y",VLOOKUP($N145,INDIRECT($N$2),T$5,0)*INDIRECT($M$3),VLOOKUP($N145,INDIRECT($N$2),T$5,0)),IF(LEFT($E145,1)="N",3,0))</f>
        <v>30.824999999999999</v>
      </c>
      <c r="U145" s="411" cm="1">
        <f t="array" aca="1" ref="U145" ca="1">ROUND(IF($M145="Y",VLOOKUP($N145,INDIRECT($N$2),U$5,0)*INDIRECT($M$3),VLOOKUP($N145,INDIRECT($N$2),U$5,0)),IF(LEFT($E145,1)="N",3,0))</f>
        <v>32.366999999999997</v>
      </c>
      <c r="W145" s="412" t="str">
        <f t="shared" si="110"/>
        <v>Y</v>
      </c>
      <c r="X145" s="355" t="str">
        <f t="shared" si="110"/>
        <v>59415C</v>
      </c>
      <c r="Y145" s="413" t="str">
        <f t="shared" si="110"/>
        <v>056</v>
      </c>
      <c r="Z145" s="355" t="str">
        <f t="shared" si="110"/>
        <v>Vendor Records Specialist</v>
      </c>
      <c r="AA145" s="414">
        <f t="shared" ca="1" si="88"/>
        <v>26.626999999999999</v>
      </c>
      <c r="AB145" s="414">
        <f t="shared" ca="1" si="89"/>
        <v>27.960999999999999</v>
      </c>
      <c r="AC145" s="414">
        <f t="shared" ca="1" si="90"/>
        <v>29.356999999999999</v>
      </c>
      <c r="AD145" s="414">
        <f t="shared" ca="1" si="91"/>
        <v>30.824999999999999</v>
      </c>
      <c r="AE145" s="414">
        <f t="shared" ca="1" si="92"/>
        <v>32.366999999999997</v>
      </c>
    </row>
    <row r="146" spans="1:31">
      <c r="A146" s="406" t="s">
        <v>296</v>
      </c>
      <c r="B146" s="464" t="s">
        <v>316</v>
      </c>
      <c r="C146" s="406">
        <v>6</v>
      </c>
      <c r="D146" s="426" t="s">
        <v>543</v>
      </c>
      <c r="E146" s="406" t="s">
        <v>43</v>
      </c>
      <c r="F146" s="406">
        <v>288</v>
      </c>
      <c r="G146" s="409">
        <f t="shared" ca="1" si="95"/>
        <v>28.89</v>
      </c>
      <c r="H146" s="409">
        <f t="shared" ca="1" si="95"/>
        <v>30.332999999999998</v>
      </c>
      <c r="I146" s="409">
        <f t="shared" ca="1" si="95"/>
        <v>31.85</v>
      </c>
      <c r="J146" s="409">
        <f t="shared" ca="1" si="95"/>
        <v>33.442999999999998</v>
      </c>
      <c r="K146" s="409">
        <f t="shared" ca="1" si="95"/>
        <v>35.113999999999997</v>
      </c>
      <c r="L146" s="502"/>
      <c r="M146" s="335" t="s">
        <v>588</v>
      </c>
      <c r="N146" s="331" t="str">
        <f t="shared" si="93"/>
        <v>10796C</v>
      </c>
      <c r="O146" s="410" t="str">
        <f t="shared" si="87"/>
        <v>161</v>
      </c>
      <c r="P146" s="332" t="str">
        <f t="shared" si="94"/>
        <v>Veterinary Care Technician</v>
      </c>
      <c r="Q146" s="411" cm="1">
        <f t="array" aca="1" ref="Q146" ca="1">ROUND(IF($M146="Y",VLOOKUP($N146,INDIRECT($N$2),Q$5,0)*INDIRECT($M$3),VLOOKUP($N146,INDIRECT($N$2),Q$5,0)),IF(LEFT($E146,1)="N",3,0))</f>
        <v>28.89</v>
      </c>
      <c r="R146" s="411" cm="1">
        <f t="array" aca="1" ref="R146" ca="1">ROUND(IF($M146="Y",VLOOKUP($N146,INDIRECT($N$2),R$5,0)*INDIRECT($M$3),VLOOKUP($N146,INDIRECT($N$2),R$5,0)),IF(LEFT($E146,1)="N",3,0))</f>
        <v>30.332999999999998</v>
      </c>
      <c r="S146" s="411" cm="1">
        <f t="array" aca="1" ref="S146" ca="1">ROUND(IF($M146="Y",VLOOKUP($N146,INDIRECT($N$2),S$5,0)*INDIRECT($M$3),VLOOKUP($N146,INDIRECT($N$2),S$5,0)),IF(LEFT($E146,1)="N",3,0))</f>
        <v>31.85</v>
      </c>
      <c r="T146" s="411" cm="1">
        <f t="array" aca="1" ref="T146" ca="1">ROUND(IF($M146="Y",VLOOKUP($N146,INDIRECT($N$2),T$5,0)*INDIRECT($M$3),VLOOKUP($N146,INDIRECT($N$2),T$5,0)),IF(LEFT($E146,1)="N",3,0))</f>
        <v>33.442999999999998</v>
      </c>
      <c r="U146" s="411" cm="1">
        <f t="array" aca="1" ref="U146" ca="1">ROUND(IF($M146="Y",VLOOKUP($N146,INDIRECT($N$2),U$5,0)*INDIRECT($M$3),VLOOKUP($N146,INDIRECT($N$2),U$5,0)),IF(LEFT($E146,1)="N",3,0))</f>
        <v>35.113999999999997</v>
      </c>
      <c r="W146" s="412" t="str">
        <f t="shared" si="110"/>
        <v>Y</v>
      </c>
      <c r="X146" s="355" t="str">
        <f t="shared" si="110"/>
        <v>10796C</v>
      </c>
      <c r="Y146" s="413" t="str">
        <f t="shared" si="110"/>
        <v>161</v>
      </c>
      <c r="Z146" s="355" t="str">
        <f t="shared" si="110"/>
        <v>Veterinary Care Technician</v>
      </c>
      <c r="AA146" s="414">
        <f t="shared" ca="1" si="88"/>
        <v>28.89</v>
      </c>
      <c r="AB146" s="414">
        <f t="shared" ca="1" si="89"/>
        <v>30.332999999999998</v>
      </c>
      <c r="AC146" s="414">
        <f t="shared" ca="1" si="90"/>
        <v>31.85</v>
      </c>
      <c r="AD146" s="414">
        <f t="shared" ca="1" si="91"/>
        <v>33.442999999999998</v>
      </c>
      <c r="AE146" s="414">
        <f t="shared" ca="1" si="92"/>
        <v>35.113999999999997</v>
      </c>
    </row>
    <row r="147" spans="1:31">
      <c r="A147" s="406" t="s">
        <v>720</v>
      </c>
      <c r="B147" s="464" t="s">
        <v>510</v>
      </c>
      <c r="C147" s="406">
        <v>8</v>
      </c>
      <c r="D147" s="426" t="s">
        <v>749</v>
      </c>
      <c r="E147" s="406" t="s">
        <v>21</v>
      </c>
      <c r="F147" s="406">
        <v>400</v>
      </c>
      <c r="G147" s="409">
        <f t="shared" ca="1" si="95"/>
        <v>77528</v>
      </c>
      <c r="H147" s="409">
        <f t="shared" ca="1" si="95"/>
        <v>81403</v>
      </c>
      <c r="I147" s="409">
        <f t="shared" ca="1" si="95"/>
        <v>85475</v>
      </c>
      <c r="J147" s="409">
        <f t="shared" ca="1" si="95"/>
        <v>89748</v>
      </c>
      <c r="K147" s="409">
        <f t="shared" ca="1" si="95"/>
        <v>94235</v>
      </c>
      <c r="L147" s="502"/>
      <c r="M147" s="335" t="s">
        <v>588</v>
      </c>
      <c r="N147" s="331" t="str">
        <f t="shared" si="93"/>
        <v>52956C</v>
      </c>
      <c r="O147" s="410" t="str">
        <f t="shared" si="87"/>
        <v>164</v>
      </c>
      <c r="P147" s="332" t="str">
        <f t="shared" si="94"/>
        <v>Visual Communications Management Coord</v>
      </c>
      <c r="Q147" s="411" cm="1">
        <f t="array" aca="1" ref="Q147" ca="1">ROUND(IF($M147="Y",VLOOKUP($N147,INDIRECT($N$2),Q$5,0)*INDIRECT($M$3),VLOOKUP($N147,INDIRECT($N$2),Q$5,0)),IF(LEFT($E147,1)="N",3,0))</f>
        <v>77528</v>
      </c>
      <c r="R147" s="411" cm="1">
        <f t="array" aca="1" ref="R147" ca="1">ROUND(IF($M147="Y",VLOOKUP($N147,INDIRECT($N$2),R$5,0)*INDIRECT($M$3),VLOOKUP($N147,INDIRECT($N$2),R$5,0)),IF(LEFT($E147,1)="N",3,0))</f>
        <v>81403</v>
      </c>
      <c r="S147" s="411" cm="1">
        <f t="array" aca="1" ref="S147" ca="1">ROUND(IF($M147="Y",VLOOKUP($N147,INDIRECT($N$2),S$5,0)*INDIRECT($M$3),VLOOKUP($N147,INDIRECT($N$2),S$5,0)),IF(LEFT($E147,1)="N",3,0))</f>
        <v>85475</v>
      </c>
      <c r="T147" s="411" cm="1">
        <f t="array" aca="1" ref="T147" ca="1">ROUND(IF($M147="Y",VLOOKUP($N147,INDIRECT($N$2),T$5,0)*INDIRECT($M$3),VLOOKUP($N147,INDIRECT($N$2),T$5,0)),IF(LEFT($E147,1)="N",3,0))</f>
        <v>89748</v>
      </c>
      <c r="U147" s="411" cm="1">
        <f t="array" aca="1" ref="U147" ca="1">ROUND(IF($M147="Y",VLOOKUP($N147,INDIRECT($N$2),U$5,0)*INDIRECT($M$3),VLOOKUP($N147,INDIRECT($N$2),U$5,0)),IF(LEFT($E147,1)="N",3,0))</f>
        <v>94235</v>
      </c>
      <c r="W147" s="412" t="str">
        <f t="shared" si="110"/>
        <v>Y</v>
      </c>
      <c r="X147" s="355" t="str">
        <f t="shared" si="110"/>
        <v>52956C</v>
      </c>
      <c r="Y147" s="413" t="str">
        <f t="shared" si="110"/>
        <v>164</v>
      </c>
      <c r="Z147" s="355" t="str">
        <f t="shared" si="110"/>
        <v>Visual Communications Management Coord</v>
      </c>
      <c r="AA147" s="414">
        <f t="shared" ca="1" si="88"/>
        <v>37.274000000000001</v>
      </c>
      <c r="AB147" s="414">
        <f t="shared" ca="1" si="89"/>
        <v>39.137</v>
      </c>
      <c r="AC147" s="414">
        <f t="shared" ca="1" si="90"/>
        <v>41.094000000000001</v>
      </c>
      <c r="AD147" s="414">
        <f t="shared" ca="1" si="91"/>
        <v>43.149000000000001</v>
      </c>
      <c r="AE147" s="414">
        <f t="shared" ca="1" si="92"/>
        <v>45.305999999999997</v>
      </c>
    </row>
    <row r="148" spans="1:31">
      <c r="A148" s="406" t="s">
        <v>327</v>
      </c>
      <c r="B148" s="464" t="s">
        <v>318</v>
      </c>
      <c r="C148" s="406">
        <v>6</v>
      </c>
      <c r="D148" s="426" t="s">
        <v>745</v>
      </c>
      <c r="E148" s="406" t="s">
        <v>43</v>
      </c>
      <c r="F148" s="406">
        <v>303</v>
      </c>
      <c r="G148" s="409">
        <f t="shared" ca="1" si="95"/>
        <v>30.033999999999999</v>
      </c>
      <c r="H148" s="409">
        <f t="shared" ca="1" si="95"/>
        <v>31.536999999999999</v>
      </c>
      <c r="I148" s="409">
        <f t="shared" ca="1" si="95"/>
        <v>33.113</v>
      </c>
      <c r="J148" s="409">
        <f t="shared" ca="1" si="95"/>
        <v>34.770000000000003</v>
      </c>
      <c r="K148" s="409">
        <f t="shared" ca="1" si="95"/>
        <v>36.506999999999998</v>
      </c>
      <c r="L148" s="502"/>
      <c r="M148" s="335" t="s">
        <v>588</v>
      </c>
      <c r="N148" s="331" t="str">
        <f t="shared" si="93"/>
        <v>10902C</v>
      </c>
      <c r="O148" s="410" t="str">
        <f t="shared" si="87"/>
        <v>163</v>
      </c>
      <c r="P148" s="332" t="str">
        <f t="shared" si="94"/>
        <v>Water Quality Technician</v>
      </c>
      <c r="Q148" s="411" cm="1">
        <f t="array" aca="1" ref="Q148" ca="1">ROUND(IF($M148="Y",VLOOKUP($N148,INDIRECT($N$2),Q$5,0)*INDIRECT($M$3),VLOOKUP($N148,INDIRECT($N$2),Q$5,0)),IF(LEFT($E148,1)="N",3,0))</f>
        <v>30.033999999999999</v>
      </c>
      <c r="R148" s="411" cm="1">
        <f t="array" aca="1" ref="R148" ca="1">ROUND(IF($M148="Y",VLOOKUP($N148,INDIRECT($N$2),R$5,0)*INDIRECT($M$3),VLOOKUP($N148,INDIRECT($N$2),R$5,0)),IF(LEFT($E148,1)="N",3,0))</f>
        <v>31.536999999999999</v>
      </c>
      <c r="S148" s="411" cm="1">
        <f t="array" aca="1" ref="S148" ca="1">ROUND(IF($M148="Y",VLOOKUP($N148,INDIRECT($N$2),S$5,0)*INDIRECT($M$3),VLOOKUP($N148,INDIRECT($N$2),S$5,0)),IF(LEFT($E148,1)="N",3,0))</f>
        <v>33.113</v>
      </c>
      <c r="T148" s="411" cm="1">
        <f t="array" aca="1" ref="T148" ca="1">ROUND(IF($M148="Y",VLOOKUP($N148,INDIRECT($N$2),T$5,0)*INDIRECT($M$3),VLOOKUP($N148,INDIRECT($N$2),T$5,0)),IF(LEFT($E148,1)="N",3,0))</f>
        <v>34.770000000000003</v>
      </c>
      <c r="U148" s="411" cm="1">
        <f t="array" aca="1" ref="U148" ca="1">ROUND(IF($M148="Y",VLOOKUP($N148,INDIRECT($N$2),U$5,0)*INDIRECT($M$3),VLOOKUP($N148,INDIRECT($N$2),U$5,0)),IF(LEFT($E148,1)="N",3,0))</f>
        <v>36.506999999999998</v>
      </c>
      <c r="W148" s="412" t="str">
        <f t="shared" si="110"/>
        <v>Y</v>
      </c>
      <c r="X148" s="355" t="str">
        <f t="shared" si="110"/>
        <v>10902C</v>
      </c>
      <c r="Y148" s="413" t="str">
        <f t="shared" si="110"/>
        <v>163</v>
      </c>
      <c r="Z148" s="355" t="str">
        <f t="shared" si="110"/>
        <v>Water Quality Technician</v>
      </c>
      <c r="AA148" s="414">
        <f t="shared" ca="1" si="88"/>
        <v>30.033999999999999</v>
      </c>
      <c r="AB148" s="414">
        <f t="shared" ca="1" si="89"/>
        <v>31.536999999999999</v>
      </c>
      <c r="AC148" s="414">
        <f t="shared" ca="1" si="90"/>
        <v>33.113</v>
      </c>
      <c r="AD148" s="414">
        <f t="shared" ca="1" si="91"/>
        <v>34.770000000000003</v>
      </c>
      <c r="AE148" s="414">
        <f t="shared" ca="1" si="92"/>
        <v>36.506999999999998</v>
      </c>
    </row>
    <row r="149" spans="1:31">
      <c r="A149" s="278"/>
      <c r="B149" s="292"/>
      <c r="C149" s="278"/>
      <c r="D149" s="497"/>
      <c r="E149" s="278"/>
      <c r="F149" s="278"/>
      <c r="G149" s="427"/>
      <c r="H149" s="427"/>
      <c r="I149" s="427"/>
      <c r="J149" s="427"/>
      <c r="K149" s="427"/>
      <c r="L149" s="427"/>
      <c r="M149" s="335"/>
    </row>
    <row r="150" spans="1:31">
      <c r="A150" s="264" t="s">
        <v>463</v>
      </c>
      <c r="B150" s="287"/>
      <c r="C150" s="266"/>
      <c r="D150" s="498"/>
      <c r="E150" s="265"/>
      <c r="F150" s="266"/>
      <c r="G150" s="272"/>
      <c r="H150" s="272"/>
      <c r="I150" s="272"/>
      <c r="J150" s="272"/>
      <c r="K150" s="272"/>
      <c r="L150" s="272"/>
      <c r="M150" s="335"/>
    </row>
    <row r="151" spans="1:31">
      <c r="A151" s="268" t="s">
        <v>479</v>
      </c>
      <c r="B151" s="287"/>
      <c r="C151" s="266"/>
      <c r="D151" s="498"/>
      <c r="E151" s="265"/>
      <c r="F151" s="266"/>
      <c r="G151" s="273"/>
      <c r="H151" s="273" t="s">
        <v>485</v>
      </c>
      <c r="I151" s="273"/>
      <c r="J151" s="273"/>
      <c r="K151" s="277"/>
      <c r="L151" s="277"/>
    </row>
    <row r="152" spans="1:31">
      <c r="A152" s="265"/>
      <c r="B152" s="288" t="s">
        <v>299</v>
      </c>
      <c r="C152" s="271"/>
      <c r="D152" s="499"/>
      <c r="E152" s="265"/>
      <c r="F152" s="266"/>
      <c r="G152" s="273"/>
      <c r="H152" s="273"/>
      <c r="I152" s="273"/>
      <c r="J152" s="273"/>
      <c r="K152" s="277"/>
      <c r="L152" s="277"/>
      <c r="N152" s="335" t="s">
        <v>589</v>
      </c>
      <c r="X152" s="355" t="str">
        <f>N152</f>
        <v>Longevity</v>
      </c>
    </row>
    <row r="153" spans="1:31">
      <c r="A153" s="272"/>
      <c r="B153" s="272">
        <f>Q153</f>
        <v>737</v>
      </c>
      <c r="C153" s="266" t="s">
        <v>300</v>
      </c>
      <c r="D153" s="498"/>
      <c r="E153" s="265"/>
      <c r="F153" s="266"/>
      <c r="G153" s="273"/>
      <c r="H153" s="273"/>
      <c r="I153" s="273"/>
      <c r="J153" s="273"/>
      <c r="K153" s="277"/>
      <c r="L153" s="277"/>
      <c r="M153" s="331" t="s">
        <v>588</v>
      </c>
      <c r="N153" s="335" t="s">
        <v>590</v>
      </c>
      <c r="Q153" s="411">
        <v>737</v>
      </c>
      <c r="W153" s="429" t="str">
        <f>M153</f>
        <v>Y</v>
      </c>
      <c r="X153" s="429" t="str">
        <f t="shared" ref="X153:AA156" si="116">N153</f>
        <v>10thEx</v>
      </c>
      <c r="Y153" s="429"/>
      <c r="Z153" s="429"/>
      <c r="AA153" s="430">
        <f t="shared" si="116"/>
        <v>737</v>
      </c>
    </row>
    <row r="154" spans="1:31">
      <c r="A154" s="272"/>
      <c r="B154" s="272">
        <f t="shared" ref="B154:B156" si="117">Q154</f>
        <v>947</v>
      </c>
      <c r="C154" s="266" t="s">
        <v>301</v>
      </c>
      <c r="D154" s="498"/>
      <c r="E154" s="265"/>
      <c r="F154" s="266"/>
      <c r="G154" s="273"/>
      <c r="H154" s="273"/>
      <c r="I154" s="273"/>
      <c r="J154" s="273"/>
      <c r="K154" s="277"/>
      <c r="L154" s="277"/>
      <c r="M154" s="331" t="s">
        <v>588</v>
      </c>
      <c r="N154" s="335" t="s">
        <v>591</v>
      </c>
      <c r="Q154" s="411">
        <v>947</v>
      </c>
      <c r="W154" s="429" t="str">
        <f t="shared" ref="W154:W156" si="118">M154</f>
        <v>Y</v>
      </c>
      <c r="X154" s="429" t="str">
        <f t="shared" si="116"/>
        <v>15thEx</v>
      </c>
      <c r="Y154" s="429"/>
      <c r="Z154" s="429"/>
      <c r="AA154" s="430">
        <f t="shared" si="116"/>
        <v>947</v>
      </c>
    </row>
    <row r="155" spans="1:31">
      <c r="A155" s="272"/>
      <c r="B155" s="272">
        <f t="shared" si="117"/>
        <v>1157</v>
      </c>
      <c r="C155" s="266" t="s">
        <v>302</v>
      </c>
      <c r="D155" s="498"/>
      <c r="E155" s="265"/>
      <c r="F155" s="266"/>
      <c r="G155" s="273"/>
      <c r="H155" s="273"/>
      <c r="I155" s="273"/>
      <c r="J155" s="273"/>
      <c r="K155" s="277"/>
      <c r="L155" s="277"/>
      <c r="M155" s="331" t="s">
        <v>588</v>
      </c>
      <c r="N155" s="335" t="s">
        <v>592</v>
      </c>
      <c r="Q155" s="411">
        <v>1157</v>
      </c>
      <c r="W155" s="429" t="str">
        <f t="shared" si="118"/>
        <v>Y</v>
      </c>
      <c r="X155" s="429" t="str">
        <f t="shared" si="116"/>
        <v>20thEx</v>
      </c>
      <c r="Y155" s="429"/>
      <c r="Z155" s="429"/>
      <c r="AA155" s="430">
        <f t="shared" si="116"/>
        <v>1157</v>
      </c>
    </row>
    <row r="156" spans="1:31">
      <c r="A156" s="272"/>
      <c r="B156" s="272">
        <f t="shared" si="117"/>
        <v>1366</v>
      </c>
      <c r="C156" s="266" t="s">
        <v>303</v>
      </c>
      <c r="D156" s="498"/>
      <c r="E156" s="265"/>
      <c r="F156" s="266"/>
      <c r="G156" s="273"/>
      <c r="H156" s="273"/>
      <c r="I156" s="273"/>
      <c r="J156" s="273"/>
      <c r="K156" s="277"/>
      <c r="L156" s="277"/>
      <c r="M156" s="331" t="s">
        <v>588</v>
      </c>
      <c r="N156" s="335" t="s">
        <v>593</v>
      </c>
      <c r="Q156" s="411">
        <v>1366</v>
      </c>
      <c r="W156" s="429" t="str">
        <f t="shared" si="118"/>
        <v>Y</v>
      </c>
      <c r="X156" s="429" t="str">
        <f t="shared" si="116"/>
        <v>25thEx</v>
      </c>
      <c r="Y156" s="429"/>
      <c r="Z156" s="429"/>
      <c r="AA156" s="430">
        <f t="shared" si="116"/>
        <v>1366</v>
      </c>
    </row>
    <row r="157" spans="1:31">
      <c r="A157" s="265"/>
      <c r="B157" s="287"/>
      <c r="C157" s="266"/>
      <c r="D157" s="498"/>
      <c r="E157" s="265"/>
      <c r="F157" s="266"/>
      <c r="G157" s="273"/>
      <c r="H157" s="273"/>
      <c r="I157" s="273"/>
      <c r="J157" s="273"/>
      <c r="K157" s="277"/>
      <c r="L157" s="277"/>
      <c r="N157" s="335"/>
    </row>
    <row r="158" spans="1:31">
      <c r="A158" s="265"/>
      <c r="B158" s="288" t="s">
        <v>304</v>
      </c>
      <c r="C158" s="271"/>
      <c r="D158" s="499"/>
      <c r="E158" s="265"/>
      <c r="F158" s="266"/>
      <c r="G158" s="273"/>
      <c r="H158" s="273"/>
      <c r="I158" s="273"/>
      <c r="J158" s="273"/>
      <c r="K158" s="277"/>
      <c r="L158" s="277"/>
      <c r="N158" s="335"/>
      <c r="P158" s="332">
        <v>0</v>
      </c>
      <c r="Q158" s="331">
        <v>0</v>
      </c>
      <c r="W158" s="429"/>
      <c r="X158" s="429"/>
      <c r="Y158" s="429"/>
      <c r="Z158" s="429"/>
      <c r="AA158" s="430"/>
    </row>
    <row r="159" spans="1:31">
      <c r="A159" s="265"/>
      <c r="B159" s="302">
        <f t="shared" ref="B159:B162" si="119">Q159</f>
        <v>0.35499999999999998</v>
      </c>
      <c r="C159" s="266" t="s">
        <v>305</v>
      </c>
      <c r="D159" s="498"/>
      <c r="E159" s="265"/>
      <c r="F159" s="266"/>
      <c r="G159" s="273"/>
      <c r="H159" s="273"/>
      <c r="I159" s="273"/>
      <c r="J159" s="273"/>
      <c r="K159" s="277"/>
      <c r="L159" s="277"/>
      <c r="M159" s="331" t="s">
        <v>588</v>
      </c>
      <c r="N159" s="335" t="s">
        <v>594</v>
      </c>
      <c r="P159" s="332">
        <v>10</v>
      </c>
      <c r="Q159" s="411">
        <v>0.35499999999999998</v>
      </c>
      <c r="W159" s="429" t="str">
        <f>M159</f>
        <v>Y</v>
      </c>
      <c r="X159" s="429" t="str">
        <f t="shared" ref="X159:X162" si="120">N159</f>
        <v>10thNEx</v>
      </c>
      <c r="Y159" s="429"/>
      <c r="Z159" s="429"/>
      <c r="AA159" s="431">
        <f t="shared" ref="AA159:AA162" si="121">Q159</f>
        <v>0.35499999999999998</v>
      </c>
    </row>
    <row r="160" spans="1:31">
      <c r="A160" s="265"/>
      <c r="B160" s="302">
        <f t="shared" si="119"/>
        <v>0.45400000000000001</v>
      </c>
      <c r="C160" s="266" t="s">
        <v>306</v>
      </c>
      <c r="D160" s="498"/>
      <c r="E160" s="265"/>
      <c r="F160" s="266"/>
      <c r="G160" s="273"/>
      <c r="H160" s="273"/>
      <c r="I160" s="273"/>
      <c r="J160" s="273"/>
      <c r="K160" s="277"/>
      <c r="L160" s="277"/>
      <c r="M160" s="331" t="s">
        <v>588</v>
      </c>
      <c r="N160" s="335" t="s">
        <v>595</v>
      </c>
      <c r="P160" s="332">
        <v>15</v>
      </c>
      <c r="Q160" s="411">
        <v>0.45400000000000001</v>
      </c>
      <c r="W160" s="429" t="str">
        <f t="shared" ref="W160:W162" si="122">M160</f>
        <v>Y</v>
      </c>
      <c r="X160" s="429" t="str">
        <f t="shared" si="120"/>
        <v>15thNEx</v>
      </c>
      <c r="Y160" s="429"/>
      <c r="Z160" s="429"/>
      <c r="AA160" s="431">
        <f t="shared" si="121"/>
        <v>0.45400000000000001</v>
      </c>
    </row>
    <row r="161" spans="1:31">
      <c r="A161" s="265"/>
      <c r="B161" s="302">
        <f t="shared" si="119"/>
        <v>0.55600000000000005</v>
      </c>
      <c r="C161" s="266" t="s">
        <v>307</v>
      </c>
      <c r="D161" s="498"/>
      <c r="E161" s="265"/>
      <c r="F161" s="266"/>
      <c r="G161" s="273"/>
      <c r="H161" s="273"/>
      <c r="I161" s="273"/>
      <c r="J161" s="273"/>
      <c r="K161" s="277"/>
      <c r="L161" s="277"/>
      <c r="M161" s="331" t="s">
        <v>588</v>
      </c>
      <c r="N161" s="335" t="s">
        <v>596</v>
      </c>
      <c r="P161" s="332">
        <v>20</v>
      </c>
      <c r="Q161" s="411">
        <v>0.55600000000000005</v>
      </c>
      <c r="W161" s="429" t="str">
        <f t="shared" si="122"/>
        <v>Y</v>
      </c>
      <c r="X161" s="429" t="str">
        <f t="shared" si="120"/>
        <v>20thNEx</v>
      </c>
      <c r="Y161" s="429"/>
      <c r="Z161" s="429"/>
      <c r="AA161" s="431">
        <f t="shared" si="121"/>
        <v>0.55600000000000005</v>
      </c>
    </row>
    <row r="162" spans="1:31" s="231" customFormat="1">
      <c r="A162" s="265"/>
      <c r="B162" s="302">
        <f t="shared" si="119"/>
        <v>0.65900000000000003</v>
      </c>
      <c r="C162" s="266" t="s">
        <v>308</v>
      </c>
      <c r="D162" s="498"/>
      <c r="E162" s="265"/>
      <c r="F162" s="266"/>
      <c r="G162" s="273"/>
      <c r="H162" s="273"/>
      <c r="I162" s="273"/>
      <c r="J162" s="273"/>
      <c r="K162" s="277"/>
      <c r="L162" s="277"/>
      <c r="M162" s="331" t="s">
        <v>588</v>
      </c>
      <c r="N162" s="335" t="s">
        <v>597</v>
      </c>
      <c r="O162" s="330"/>
      <c r="P162" s="489">
        <v>25</v>
      </c>
      <c r="Q162" s="411">
        <v>0.65900000000000003</v>
      </c>
      <c r="R162" s="330"/>
      <c r="S162" s="330"/>
      <c r="T162" s="330"/>
      <c r="U162" s="330"/>
      <c r="W162" s="429" t="str">
        <f t="shared" si="122"/>
        <v>Y</v>
      </c>
      <c r="X162" s="429" t="str">
        <f t="shared" si="120"/>
        <v>25thNEx</v>
      </c>
      <c r="Y162" s="429"/>
      <c r="Z162" s="429"/>
      <c r="AA162" s="431">
        <f t="shared" si="121"/>
        <v>0.65900000000000003</v>
      </c>
      <c r="AB162" s="354"/>
      <c r="AC162" s="354"/>
      <c r="AD162" s="354"/>
      <c r="AE162" s="354"/>
    </row>
    <row r="163" spans="1:31" s="231" customFormat="1">
      <c r="A163" s="432"/>
      <c r="B163" s="287"/>
      <c r="C163" s="266"/>
      <c r="D163" s="498"/>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A164" s="264" t="s">
        <v>309</v>
      </c>
      <c r="B164" s="287"/>
      <c r="C164" s="266"/>
      <c r="D164" s="498"/>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B165" s="268" t="s">
        <v>621</v>
      </c>
      <c r="C165" s="266"/>
      <c r="D165" s="498"/>
      <c r="E165" s="265"/>
      <c r="F165" s="266"/>
      <c r="G165" s="277"/>
      <c r="H165" s="273"/>
      <c r="I165" s="273"/>
      <c r="J165" s="273"/>
      <c r="K165" s="277"/>
      <c r="L165" s="277"/>
      <c r="M165" s="334"/>
      <c r="N165" s="330"/>
      <c r="O165" s="330"/>
      <c r="P165" s="330"/>
      <c r="Q165" s="330"/>
      <c r="R165" s="330"/>
      <c r="S165" s="330"/>
      <c r="T165" s="330"/>
      <c r="U165" s="330"/>
      <c r="W165" s="429"/>
      <c r="X165" s="429"/>
      <c r="Y165" s="429"/>
      <c r="Z165" s="429"/>
      <c r="AA165" s="431"/>
      <c r="AB165" s="354"/>
      <c r="AC165" s="354"/>
      <c r="AD165" s="354"/>
      <c r="AE165" s="354"/>
    </row>
    <row r="166" spans="1:31" s="231" customFormat="1">
      <c r="A166" s="265"/>
      <c r="B166" s="290" t="s">
        <v>666</v>
      </c>
      <c r="C166" s="266"/>
      <c r="D166" s="498"/>
      <c r="E166" s="265"/>
      <c r="F166" s="266"/>
      <c r="G166" s="277"/>
      <c r="H166" s="273"/>
      <c r="I166" s="273"/>
      <c r="J166" s="273"/>
      <c r="K166" s="277"/>
      <c r="L166" s="277"/>
      <c r="M166" s="334" t="s">
        <v>588</v>
      </c>
      <c r="N166" s="330" t="s">
        <v>601</v>
      </c>
      <c r="O166" s="330"/>
      <c r="P166" s="433" t="s">
        <v>607</v>
      </c>
      <c r="Q166" s="411" cm="1">
        <f t="array" aca="1" ref="Q166" ca="1">ROUND(IF($M166="Y",VLOOKUP(N166,INDIRECT($N$2),Q$5,0)*INDIRECT($M$3),VLOOKUP(N166,INDIRECT($N$2),Q$5,0)),3)</f>
        <v>1.3759999999999999</v>
      </c>
      <c r="R166" s="330"/>
      <c r="S166" s="330"/>
      <c r="T166" s="330"/>
      <c r="U166" s="330"/>
      <c r="W166" s="429" t="str">
        <f t="shared" ref="W166:X169" si="123">M166</f>
        <v>Y</v>
      </c>
      <c r="X166" s="429" t="str">
        <f t="shared" si="123"/>
        <v>CAFWKE</v>
      </c>
      <c r="Y166" s="429"/>
      <c r="Z166" s="434" t="str">
        <f>P166</f>
        <v>TL-Weekend Shift-CAF</v>
      </c>
      <c r="AA166" s="431">
        <f t="shared" ref="AA166:AA169" ca="1" si="124">Q166</f>
        <v>1.3759999999999999</v>
      </c>
      <c r="AB166" s="354"/>
      <c r="AC166" s="354"/>
      <c r="AD166" s="354"/>
      <c r="AE166" s="354"/>
    </row>
    <row r="167" spans="1:31" s="231" customFormat="1">
      <c r="A167" s="265"/>
      <c r="B167" s="435" t="str">
        <f ca="1">"shall be paid an additional "&amp;TEXT(Q166,"$0.000")&amp;"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67" s="279"/>
      <c r="D167" s="497"/>
      <c r="E167" s="278"/>
      <c r="F167" s="278"/>
      <c r="G167" s="273"/>
      <c r="H167" s="277"/>
      <c r="I167" s="277"/>
      <c r="J167" s="273"/>
      <c r="K167" s="277"/>
      <c r="L167" s="277"/>
      <c r="M167" s="334" t="s">
        <v>588</v>
      </c>
      <c r="N167" s="330" t="s">
        <v>599</v>
      </c>
      <c r="O167" s="330"/>
      <c r="P167" s="433" t="s">
        <v>605</v>
      </c>
      <c r="Q167" s="452">
        <f ca="1">Q166</f>
        <v>1.3759999999999999</v>
      </c>
      <c r="R167" s="330"/>
      <c r="S167" s="330"/>
      <c r="T167" s="330"/>
      <c r="U167" s="330"/>
      <c r="W167" s="429" t="str">
        <f t="shared" si="123"/>
        <v>Y</v>
      </c>
      <c r="X167" s="429" t="str">
        <f t="shared" si="123"/>
        <v>CAFEVE</v>
      </c>
      <c r="Y167" s="429"/>
      <c r="Z167" s="434" t="str">
        <f t="shared" ref="Z167:Z169" si="125">P167</f>
        <v>TL-Evening Shift Premium-CAF</v>
      </c>
      <c r="AA167" s="431">
        <f t="shared" ca="1" si="124"/>
        <v>1.3759999999999999</v>
      </c>
      <c r="AB167" s="354"/>
      <c r="AC167" s="354"/>
      <c r="AD167" s="354"/>
      <c r="AE167" s="354"/>
    </row>
    <row r="168" spans="1:31" s="231" customFormat="1">
      <c r="A168" s="265"/>
      <c r="B168" s="435" t="str">
        <f ca="1">"working overtime immediately adjacent to such a shift, "&amp;TEXT(Q166,"$0.000")&amp;" differential shall also be applied to those overtime hours."</f>
        <v>working overtime immediately adjacent to such a shift, $1.376 differential shall also be applied to those overtime hours.</v>
      </c>
      <c r="C168" s="266"/>
      <c r="D168" s="498"/>
      <c r="E168" s="265"/>
      <c r="F168" s="266"/>
      <c r="G168" s="277"/>
      <c r="H168" s="273"/>
      <c r="I168" s="273"/>
      <c r="J168" s="273"/>
      <c r="K168" s="277"/>
      <c r="L168" s="277"/>
      <c r="M168" s="330"/>
      <c r="N168" s="330"/>
      <c r="O168" s="330"/>
      <c r="P168" s="330"/>
      <c r="Q168" s="411"/>
      <c r="R168" s="330"/>
      <c r="S168" s="330"/>
      <c r="T168" s="330"/>
      <c r="U168" s="330"/>
      <c r="W168" s="429">
        <f t="shared" si="123"/>
        <v>0</v>
      </c>
      <c r="X168" s="429">
        <f t="shared" si="123"/>
        <v>0</v>
      </c>
      <c r="Y168" s="429"/>
      <c r="Z168" s="434">
        <f t="shared" si="125"/>
        <v>0</v>
      </c>
      <c r="AA168" s="431">
        <f t="shared" si="124"/>
        <v>0</v>
      </c>
      <c r="AB168" s="354"/>
      <c r="AC168" s="354"/>
      <c r="AD168" s="354"/>
      <c r="AE168" s="354"/>
    </row>
    <row r="169" spans="1:31" s="231" customFormat="1">
      <c r="A169" s="265"/>
      <c r="B169" s="291"/>
      <c r="C169" s="266"/>
      <c r="D169" s="498"/>
      <c r="E169" s="280"/>
      <c r="F169" s="281"/>
      <c r="G169" s="277"/>
      <c r="H169" s="277"/>
      <c r="I169" s="273"/>
      <c r="J169" s="273"/>
      <c r="K169" s="277"/>
      <c r="L169" s="277"/>
      <c r="M169" s="334"/>
      <c r="N169" s="330"/>
      <c r="O169" s="330"/>
      <c r="P169" s="330"/>
      <c r="Q169" s="411"/>
      <c r="R169" s="330"/>
      <c r="S169" s="330"/>
      <c r="T169" s="330"/>
      <c r="U169" s="330"/>
      <c r="W169" s="429">
        <f t="shared" si="123"/>
        <v>0</v>
      </c>
      <c r="X169" s="429">
        <f t="shared" si="123"/>
        <v>0</v>
      </c>
      <c r="Y169" s="429"/>
      <c r="Z169" s="434">
        <f t="shared" si="125"/>
        <v>0</v>
      </c>
      <c r="AA169" s="431">
        <f t="shared" si="124"/>
        <v>0</v>
      </c>
      <c r="AB169" s="354"/>
      <c r="AC169" s="354"/>
      <c r="AD169" s="354"/>
      <c r="AE169" s="354"/>
    </row>
    <row r="170" spans="1:31" s="231" customFormat="1">
      <c r="A170" s="265"/>
      <c r="B170" s="435" t="s">
        <v>646</v>
      </c>
      <c r="C170" s="266"/>
      <c r="D170" s="498"/>
      <c r="E170" s="265"/>
      <c r="F170" s="266"/>
      <c r="G170" s="277"/>
      <c r="H170" s="273"/>
      <c r="I170" s="273"/>
      <c r="J170" s="273"/>
      <c r="K170" s="277"/>
      <c r="L170" s="277"/>
      <c r="M170" s="334" t="s">
        <v>588</v>
      </c>
      <c r="N170" s="330" t="s">
        <v>598</v>
      </c>
      <c r="O170" s="330"/>
      <c r="P170" s="433" t="s">
        <v>604</v>
      </c>
      <c r="Q170" s="411" cm="1">
        <f t="array" aca="1" ref="Q170" ca="1">ROUND(IF($M170="Y",VLOOKUP(N170,INDIRECT($N$2),Q$5,0)*INDIRECT($M$3),VLOOKUP(N170,INDIRECT($N$2),Q$5,0)),3)</f>
        <v>1.569</v>
      </c>
      <c r="R170" s="330"/>
      <c r="S170" s="330"/>
      <c r="T170" s="330"/>
      <c r="U170" s="330"/>
      <c r="W170" s="429"/>
      <c r="X170" s="429"/>
      <c r="Y170" s="429"/>
      <c r="Z170" s="434"/>
      <c r="AA170" s="431"/>
      <c r="AB170" s="354"/>
      <c r="AC170" s="354"/>
      <c r="AD170" s="354"/>
      <c r="AE170" s="354"/>
    </row>
    <row r="171" spans="1:31" s="231" customFormat="1">
      <c r="A171" s="265"/>
      <c r="B171" s="435" t="str">
        <f ca="1">TEXT(Q170,"$0.000")&amp;"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1" s="279"/>
      <c r="D171" s="497"/>
      <c r="E171" s="278"/>
      <c r="F171" s="278"/>
      <c r="G171" s="273"/>
      <c r="H171" s="277"/>
      <c r="I171" s="277"/>
      <c r="J171" s="273"/>
      <c r="K171" s="277"/>
      <c r="L171" s="277"/>
      <c r="M171" s="334" t="s">
        <v>588</v>
      </c>
      <c r="N171" s="330" t="s">
        <v>600</v>
      </c>
      <c r="O171" s="330"/>
      <c r="P171" s="433" t="s">
        <v>606</v>
      </c>
      <c r="Q171" s="452">
        <f ca="1">Q170</f>
        <v>1.569</v>
      </c>
      <c r="R171" s="330"/>
      <c r="S171" s="330"/>
      <c r="T171" s="330"/>
      <c r="U171" s="330"/>
      <c r="W171" s="429"/>
      <c r="X171" s="429"/>
      <c r="Y171" s="429"/>
      <c r="Z171" s="434"/>
      <c r="AA171" s="431"/>
      <c r="AB171" s="354"/>
      <c r="AC171" s="354"/>
      <c r="AD171" s="354"/>
      <c r="AE171" s="354"/>
    </row>
    <row r="172" spans="1:31" s="231" customFormat="1">
      <c r="A172" s="265"/>
      <c r="B172" s="435" t="str">
        <f ca="1">"immediately adjacent to such a shift, the "&amp;TEXT(Q170,"$0.000")&amp;" differential shall also be applied to those overtime hours."</f>
        <v>immediately adjacent to such a shift, the $1.569 differential shall also be applied to those overtime hours.</v>
      </c>
      <c r="C172" s="266"/>
      <c r="D172" s="498"/>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c r="C173" s="266"/>
      <c r="D173" s="498"/>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4" t="s">
        <v>310</v>
      </c>
      <c r="B174" s="287"/>
      <c r="C174" s="266"/>
      <c r="D174" s="498"/>
      <c r="E174" s="265"/>
      <c r="F174" s="266"/>
      <c r="G174" s="273"/>
      <c r="H174" s="273"/>
      <c r="I174" s="273"/>
      <c r="J174" s="273"/>
      <c r="K174" s="277"/>
      <c r="L174" s="277"/>
      <c r="M174" s="330"/>
      <c r="N174" s="330"/>
      <c r="O174" s="330"/>
      <c r="P174" s="330"/>
      <c r="Q174" s="330"/>
      <c r="R174" s="330"/>
      <c r="S174" s="330"/>
      <c r="T174" s="330"/>
      <c r="U174" s="330"/>
      <c r="W174" s="429"/>
      <c r="X174" s="429"/>
      <c r="Y174" s="429"/>
      <c r="Z174" s="434"/>
      <c r="AA174" s="431"/>
      <c r="AB174" s="354"/>
      <c r="AC174" s="354"/>
      <c r="AD174" s="354"/>
      <c r="AE174" s="354"/>
    </row>
    <row r="175" spans="1:31" s="231" customFormat="1">
      <c r="B175" s="268" t="str">
        <f ca="1">"Provided that the Customer Service Representative will receive an additional "&amp;TEXT(Q175,"$0.000")&amp;" hour when assigned as an Acting Supervisor at the Impound Lot."</f>
        <v>Provided that the Customer Service Representative will receive an additional $2.099 hour when assigned as an Acting Supervisor at the Impound Lot.</v>
      </c>
      <c r="C175" s="266"/>
      <c r="D175" s="498"/>
      <c r="E175" s="266"/>
      <c r="F175" s="265"/>
      <c r="G175" s="273"/>
      <c r="H175" s="277"/>
      <c r="I175" s="277"/>
      <c r="J175" s="277"/>
      <c r="K175" s="273"/>
      <c r="L175" s="273"/>
      <c r="M175" s="334" t="s">
        <v>588</v>
      </c>
      <c r="N175" s="330" t="s">
        <v>602</v>
      </c>
      <c r="O175" s="330"/>
      <c r="P175" s="433" t="s">
        <v>608</v>
      </c>
      <c r="Q175" s="411" cm="1">
        <f t="array" aca="1" ref="Q175" ca="1">ROUND(IF($M175="Y",VLOOKUP(N175,INDIRECT($N$2),Q$5,0)*INDIRECT($M$3),VLOOKUP(N175,INDIRECT($N$2),Q$5,0)),3)</f>
        <v>2.0990000000000002</v>
      </c>
      <c r="R175" s="330"/>
      <c r="S175" s="330"/>
      <c r="T175" s="330"/>
      <c r="U175" s="330"/>
      <c r="W175" s="429" t="str">
        <f t="shared" ref="W175:X175" si="126">M175</f>
        <v>Y</v>
      </c>
      <c r="X175" s="429" t="str">
        <f t="shared" si="126"/>
        <v>CAFLDS</v>
      </c>
      <c r="Y175" s="429"/>
      <c r="Z175" s="434" t="str">
        <f t="shared" ref="Z175:AA175" si="127">P175</f>
        <v>TL-Lead Prem (Substitute)-CAF</v>
      </c>
      <c r="AA175" s="431">
        <f t="shared" ca="1" si="127"/>
        <v>2.0990000000000002</v>
      </c>
      <c r="AB175" s="354"/>
      <c r="AC175" s="354"/>
      <c r="AD175" s="354"/>
      <c r="AE175" s="354"/>
    </row>
    <row r="176" spans="1:31">
      <c r="A176" s="282"/>
      <c r="B176" s="292"/>
      <c r="C176" s="278"/>
      <c r="D176" s="497"/>
      <c r="E176" s="278"/>
      <c r="F176" s="278"/>
      <c r="G176" s="277"/>
      <c r="H176" s="277"/>
      <c r="I176" s="277"/>
      <c r="J176" s="277"/>
      <c r="K176" s="277"/>
      <c r="L176" s="277"/>
      <c r="M176" s="335"/>
      <c r="W176" s="429"/>
      <c r="X176" s="429"/>
      <c r="Y176" s="429"/>
      <c r="Z176" s="434"/>
      <c r="AA176" s="431"/>
    </row>
    <row r="177" spans="1:31" s="231" customFormat="1">
      <c r="A177" s="264" t="s">
        <v>311</v>
      </c>
      <c r="B177" s="292"/>
      <c r="C177" s="278"/>
      <c r="D177" s="497"/>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
        <v>712</v>
      </c>
      <c r="C178" s="292"/>
      <c r="D178" s="497"/>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82" t="str">
        <f ca="1">"Assessors who achieve and maintain an Accredited Minnesota Assessor (AMA) designation shall be paid an additional "&amp;TEXT(Q179,"$0.000")&amp;"  per hour."</f>
        <v>Assessors who achieve and maintain an Accredited Minnesota Assessor (AMA) designation shall be paid an additional $1.284  per hour.</v>
      </c>
      <c r="C179" s="278"/>
      <c r="D179" s="497"/>
      <c r="E179" s="278"/>
      <c r="F179" s="278"/>
      <c r="G179" s="277"/>
      <c r="H179" s="277"/>
      <c r="I179" s="277"/>
      <c r="J179" s="277"/>
      <c r="K179" s="277"/>
      <c r="L179" s="277"/>
      <c r="M179" s="334" t="s">
        <v>588</v>
      </c>
      <c r="N179" s="438" t="s">
        <v>603</v>
      </c>
      <c r="O179" s="330"/>
      <c r="P179" s="433" t="s">
        <v>609</v>
      </c>
      <c r="Q179" s="411" cm="1">
        <f t="array" aca="1" ref="Q179" ca="1">ROUND(IF($M179="Y",VLOOKUP(N179,INDIRECT($N$2),Q$5,0)*INDIRECT($M$3),VLOOKUP(N179,INDIRECT($N$2),Q$5,0)),3)</f>
        <v>1.284</v>
      </c>
      <c r="R179" s="330"/>
      <c r="S179" s="330"/>
      <c r="T179" s="330"/>
      <c r="U179" s="330"/>
      <c r="W179" s="429" t="str">
        <f t="shared" ref="W179:X179" si="128">M179</f>
        <v>Y</v>
      </c>
      <c r="X179" s="429" t="str">
        <f t="shared" si="128"/>
        <v>CAFAMA</v>
      </c>
      <c r="Y179" s="429"/>
      <c r="Z179" s="434" t="str">
        <f t="shared" ref="Z179:AA179" si="129">P179</f>
        <v>Accredited Minnesota Assessor</v>
      </c>
      <c r="AA179" s="431">
        <f t="shared" ca="1" si="129"/>
        <v>1.284</v>
      </c>
      <c r="AB179" s="354"/>
      <c r="AC179" s="354"/>
      <c r="AD179" s="354"/>
      <c r="AE179" s="354"/>
    </row>
    <row r="180" spans="1:31">
      <c r="A180" s="278"/>
      <c r="B180" s="293"/>
      <c r="C180" s="278"/>
      <c r="D180" s="497"/>
      <c r="E180" s="278"/>
      <c r="F180" s="278"/>
      <c r="G180" s="277"/>
      <c r="H180" s="277"/>
      <c r="I180" s="277"/>
      <c r="J180" s="277"/>
      <c r="K180" s="277"/>
      <c r="L180" s="277"/>
      <c r="M180" s="335"/>
      <c r="W180" s="429"/>
      <c r="X180" s="429"/>
      <c r="Y180" s="429"/>
      <c r="Z180" s="434"/>
      <c r="AA180" s="431"/>
    </row>
    <row r="181" spans="1:31" s="231" customFormat="1">
      <c r="B181" s="282" t="s">
        <v>623</v>
      </c>
      <c r="C181" s="278"/>
      <c r="D181" s="497"/>
      <c r="E181" s="278"/>
      <c r="F181" s="278"/>
      <c r="G181" s="277"/>
      <c r="H181" s="277"/>
      <c r="I181" s="277"/>
      <c r="J181" s="277"/>
      <c r="K181" s="277"/>
      <c r="L181" s="277"/>
      <c r="M181" s="334" t="s">
        <v>588</v>
      </c>
      <c r="N181" s="438" t="s">
        <v>611</v>
      </c>
      <c r="O181" s="330"/>
      <c r="P181" s="433" t="s">
        <v>610</v>
      </c>
      <c r="Q181" s="411" cm="1">
        <f t="array" aca="1" ref="Q181" ca="1">ROUND(IF($M181="Y",VLOOKUP(N181,INDIRECT($N$2),Q$5,0)*INDIRECT($M$3),VLOOKUP(N181,INDIRECT($N$2),Q$5,0)),3)</f>
        <v>2.7570000000000001</v>
      </c>
      <c r="R181" s="330"/>
      <c r="S181" s="330"/>
      <c r="T181" s="330"/>
      <c r="U181" s="330"/>
      <c r="W181" s="429" t="str">
        <f t="shared" ref="W181:X182" si="130">M181</f>
        <v>Y</v>
      </c>
      <c r="X181" s="429" t="str">
        <f t="shared" si="130"/>
        <v>CAFSAM</v>
      </c>
      <c r="Y181" s="429"/>
      <c r="Z181" s="434" t="str">
        <f t="shared" ref="Z181:AA182" si="131">P181</f>
        <v>Senior Accredited MN Assessor</v>
      </c>
      <c r="AA181" s="431">
        <f t="shared" ca="1" si="131"/>
        <v>2.7570000000000001</v>
      </c>
      <c r="AB181" s="354"/>
      <c r="AC181" s="354"/>
      <c r="AD181" s="354"/>
      <c r="AE181" s="354"/>
    </row>
    <row r="182" spans="1:31" s="231" customFormat="1">
      <c r="A182" s="278"/>
      <c r="B182" s="304" t="str">
        <f ca="1">"the International Association of Assessing Officers shall be paid an additional "&amp;TEXT(Q181,"$0.000")&amp;" per hour."</f>
        <v>the International Association of Assessing Officers shall be paid an additional $2.757 per hour.</v>
      </c>
      <c r="C182" s="278"/>
      <c r="D182" s="497"/>
      <c r="E182" s="278"/>
      <c r="F182" s="278"/>
      <c r="G182" s="277"/>
      <c r="H182" s="277"/>
      <c r="I182" s="277"/>
      <c r="J182" s="277"/>
      <c r="K182" s="277"/>
      <c r="L182" s="277"/>
      <c r="M182" s="334" t="s">
        <v>588</v>
      </c>
      <c r="N182" s="438" t="s">
        <v>613</v>
      </c>
      <c r="O182" s="330"/>
      <c r="P182" s="433" t="s">
        <v>612</v>
      </c>
      <c r="Q182" s="330">
        <f ca="1">Q181</f>
        <v>2.7570000000000001</v>
      </c>
      <c r="R182" s="330"/>
      <c r="S182" s="330"/>
      <c r="T182" s="330"/>
      <c r="U182" s="330"/>
      <c r="W182" s="429" t="str">
        <f t="shared" si="130"/>
        <v>Y</v>
      </c>
      <c r="X182" s="429" t="str">
        <f t="shared" si="130"/>
        <v>CAFCAE</v>
      </c>
      <c r="Y182" s="429"/>
      <c r="Z182" s="434" t="str">
        <f t="shared" si="131"/>
        <v>Certified Assessment Evaluator</v>
      </c>
      <c r="AA182" s="431">
        <f t="shared" ca="1" si="131"/>
        <v>2.7570000000000001</v>
      </c>
      <c r="AB182" s="354"/>
      <c r="AC182" s="354"/>
      <c r="AD182" s="354"/>
      <c r="AE182" s="354"/>
    </row>
    <row r="183" spans="1:31" s="231" customFormat="1">
      <c r="A183" s="278"/>
      <c r="B183" s="293" t="s">
        <v>317</v>
      </c>
      <c r="C183" s="278"/>
      <c r="D183" s="497"/>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A184" s="278"/>
      <c r="B184" s="292"/>
      <c r="C184" s="278"/>
      <c r="D184" s="497"/>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c r="A185" s="439" t="s">
        <v>687</v>
      </c>
      <c r="M185" s="331" t="s">
        <v>588</v>
      </c>
      <c r="N185" s="438" t="s">
        <v>615</v>
      </c>
      <c r="P185" s="433" t="s">
        <v>614</v>
      </c>
      <c r="Q185" s="473" cm="1">
        <f t="array" aca="1" ref="Q185" ca="1">ROUND(IF($M185="Y",VLOOKUP(N185,INDIRECT($N$2),Q$5,0)*INDIRECT($M$3),VLOOKUP(N185,INDIRECT($N$2),Q$5,0)),3)</f>
        <v>10.592000000000001</v>
      </c>
      <c r="W185" s="429" t="str">
        <f t="shared" ref="W185:X185" si="132">M185</f>
        <v>Y</v>
      </c>
      <c r="X185" s="429" t="str">
        <f t="shared" si="132"/>
        <v>CAFBIL</v>
      </c>
      <c r="Y185" s="429"/>
      <c r="Z185" s="434" t="str">
        <f t="shared" ref="Z185:AA185" si="133">P185</f>
        <v>Bi-lingual Premium Pay</v>
      </c>
      <c r="AA185" s="431">
        <f t="shared" ca="1" si="133"/>
        <v>10.592000000000001</v>
      </c>
    </row>
    <row r="186" spans="1:31">
      <c r="B186" s="443" t="s">
        <v>688</v>
      </c>
      <c r="Q186" s="411"/>
    </row>
    <row r="187" spans="1:31">
      <c r="B187" s="459" t="str">
        <f ca="1">TEXT(Q185,"$###.000")&amp;" per day when assigned and used."</f>
        <v>$10.592 per day when assigned and used.</v>
      </c>
      <c r="Q187" s="411"/>
    </row>
    <row r="188" spans="1:31">
      <c r="B188" s="459"/>
      <c r="Q188" s="411"/>
    </row>
    <row r="189" spans="1:31">
      <c r="B189" s="231"/>
    </row>
  </sheetData>
  <sheetProtection sheet="1" objects="1" scenarios="1" autoFilter="0"/>
  <autoFilter ref="A6:AE148" xr:uid="{96D11C62-B232-4A46-90F7-3300B9E29E43}"/>
  <mergeCells count="3">
    <mergeCell ref="A2:K2"/>
    <mergeCell ref="B5:F5"/>
    <mergeCell ref="A1:D1"/>
  </mergeCells>
  <phoneticPr fontId="64" type="noConversion"/>
  <conditionalFormatting sqref="G7:L148">
    <cfRule type="cellIs" dxfId="21" priority="4" operator="equal">
      <formula>0</formula>
    </cfRule>
    <cfRule type="cellIs" dxfId="20" priority="5" operator="greaterThanOrEqual">
      <formula>100</formula>
    </cfRule>
    <cfRule type="cellIs" dxfId="19" priority="6" operator="lessThan">
      <formula>100</formula>
    </cfRule>
  </conditionalFormatting>
  <conditionalFormatting sqref="Q7:U182">
    <cfRule type="cellIs" dxfId="18" priority="2" operator="lessThan">
      <formula>100</formula>
    </cfRule>
    <cfRule type="cellIs" dxfId="17" priority="3"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E310F-FCE7-457A-9C78-54A91FA7A3B4}">
  <sheetPr>
    <tabColor theme="8"/>
  </sheetPr>
  <dimension ref="A1:AE191"/>
  <sheetViews>
    <sheetView showGridLines="0" tabSelected="1"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140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20"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482"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5" width="11.42578125" style="230" customWidth="1"/>
    <col min="36" max="16384" width="9.28515625" style="230"/>
  </cols>
  <sheetData>
    <row r="1" spans="1:31">
      <c r="A1" s="557" t="s">
        <v>718</v>
      </c>
      <c r="B1" s="557"/>
      <c r="C1" s="557"/>
      <c r="D1" s="557"/>
      <c r="M1" s="479" t="s">
        <v>738</v>
      </c>
      <c r="N1" s="480">
        <v>45640</v>
      </c>
    </row>
    <row r="2" spans="1:31">
      <c r="A2" s="554" t="s">
        <v>691</v>
      </c>
      <c r="B2" s="555"/>
      <c r="C2" s="555"/>
      <c r="D2" s="555"/>
      <c r="E2" s="555"/>
      <c r="F2" s="555"/>
      <c r="G2" s="555"/>
      <c r="H2" s="555"/>
      <c r="I2" s="555"/>
      <c r="J2" s="555"/>
      <c r="K2" s="555"/>
      <c r="L2" s="503"/>
      <c r="M2" s="491" t="s">
        <v>616</v>
      </c>
      <c r="N2" s="493" t="str">
        <f>"Data"&amp;VLOOKUP(MONTH(N1),Months,2,0)&amp;YEAR(N1)</f>
        <v>DataDec2024</v>
      </c>
    </row>
    <row r="3" spans="1:31" s="57" customFormat="1">
      <c r="A3" s="475" t="s">
        <v>736</v>
      </c>
      <c r="B3" s="476">
        <v>45658</v>
      </c>
      <c r="C3" s="478">
        <v>0.04</v>
      </c>
      <c r="D3" s="477" t="s">
        <v>752</v>
      </c>
      <c r="E3" s="475"/>
      <c r="F3" s="384"/>
      <c r="G3" s="384"/>
      <c r="H3" s="384"/>
      <c r="I3" s="384"/>
      <c r="J3" s="384"/>
      <c r="K3" s="384"/>
      <c r="L3" s="384"/>
      <c r="M3" s="492" t="str">
        <f>"IncrPerc"&amp;VLOOKUP(MONTH(B3),Months,2,0)&amp;YEAR(B3)</f>
        <v>IncrPercJan2025</v>
      </c>
      <c r="N3" s="494">
        <f>C3+100%</f>
        <v>1.04</v>
      </c>
      <c r="O3" s="388"/>
      <c r="P3" s="388"/>
      <c r="Q3" s="387"/>
      <c r="R3" s="387"/>
      <c r="S3" s="387"/>
      <c r="T3" s="387"/>
      <c r="U3" s="387"/>
      <c r="V3" s="510"/>
      <c r="W3" s="389"/>
      <c r="X3" s="389"/>
      <c r="Y3" s="389"/>
      <c r="Z3" s="389"/>
      <c r="AA3" s="389"/>
      <c r="AB3" s="389"/>
      <c r="AC3" s="389"/>
      <c r="AD3" s="389"/>
      <c r="AE3" s="389"/>
    </row>
    <row r="4" spans="1:31" s="57" customFormat="1">
      <c r="A4" s="504" t="s">
        <v>807</v>
      </c>
      <c r="B4" s="384"/>
      <c r="C4" s="384"/>
      <c r="D4" s="384"/>
      <c r="E4" s="384"/>
      <c r="F4" s="384"/>
      <c r="G4" s="384"/>
      <c r="H4" s="384"/>
      <c r="I4" s="384"/>
      <c r="J4" s="384"/>
      <c r="K4" s="384"/>
      <c r="L4" s="384"/>
      <c r="M4" s="386"/>
      <c r="N4" s="387"/>
      <c r="O4" s="388"/>
      <c r="P4" s="388"/>
      <c r="Q4" s="387"/>
      <c r="R4" s="387"/>
      <c r="S4" s="387"/>
      <c r="T4" s="387"/>
      <c r="U4" s="387"/>
      <c r="V4" s="510"/>
      <c r="W4" s="389"/>
      <c r="X4" s="389"/>
      <c r="Y4" s="389"/>
      <c r="Z4" s="389"/>
      <c r="AA4" s="389"/>
      <c r="AB4" s="389"/>
      <c r="AC4" s="389"/>
      <c r="AD4" s="389"/>
      <c r="AE4" s="389"/>
    </row>
    <row r="5" spans="1:31">
      <c r="A5" s="392"/>
      <c r="B5" s="556"/>
      <c r="C5" s="556"/>
      <c r="D5" s="556"/>
      <c r="E5" s="556"/>
      <c r="F5" s="556"/>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V6" s="509"/>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8" ca="1" si="0">Q7</f>
        <v>31.234999999999999</v>
      </c>
      <c r="H7" s="409">
        <f t="shared" ref="H7:H38" ca="1" si="1">R7</f>
        <v>32.798000000000002</v>
      </c>
      <c r="I7" s="409">
        <f t="shared" ref="I7:I38" ca="1" si="2">S7</f>
        <v>34.438000000000002</v>
      </c>
      <c r="J7" s="409">
        <f t="shared" ref="J7:J38" ca="1" si="3">T7</f>
        <v>36.159999999999997</v>
      </c>
      <c r="K7" s="409">
        <f t="shared" ref="K7:K38" ca="1" si="4">U7</f>
        <v>37.966999999999999</v>
      </c>
      <c r="L7" s="502"/>
      <c r="M7" s="335" t="s">
        <v>588</v>
      </c>
      <c r="N7" s="331" t="str">
        <f t="shared" ref="N7:N38" si="5">A7</f>
        <v>02845C</v>
      </c>
      <c r="O7" s="410" t="str">
        <f t="shared" ref="O7:O29" si="6">D7</f>
        <v>141</v>
      </c>
      <c r="P7" s="332" t="str">
        <f t="shared" ref="P7:P38" si="7">B7</f>
        <v xml:space="preserve">311 Customer Service Agent I </v>
      </c>
      <c r="Q7" s="411" cm="1">
        <f t="array" aca="1" ref="Q7" ca="1">ROUND(IF($M7="Y",VLOOKUP($N7,INDIRECT($N$2),Q$5,0)*INDIRECT($M$3),VLOOKUP($N7,INDIRECT($N$2),Q$5,0)),IF(LEFT($E7,1)="N",3,0))</f>
        <v>31.234999999999999</v>
      </c>
      <c r="R7" s="411" cm="1">
        <f t="array" aca="1" ref="R7" ca="1">ROUND(IF($M7="Y",VLOOKUP($N7,INDIRECT($N$2),R$5,0)*INDIRECT($M$3),VLOOKUP($N7,INDIRECT($N$2),R$5,0)),IF(LEFT($E7,1)="N",3,0))</f>
        <v>32.798000000000002</v>
      </c>
      <c r="S7" s="411" cm="1">
        <f t="array" aca="1" ref="S7" ca="1">ROUND(IF($M7="Y",VLOOKUP($N7,INDIRECT($N$2),S$5,0)*INDIRECT($M$3),VLOOKUP($N7,INDIRECT($N$2),S$5,0)),IF(LEFT($E7,1)="N",3,0))</f>
        <v>34.438000000000002</v>
      </c>
      <c r="T7" s="411" cm="1">
        <f t="array" aca="1" ref="T7" ca="1">ROUND(IF($M7="Y",VLOOKUP($N7,INDIRECT($N$2),T$5,0)*INDIRECT($M$3),VLOOKUP($N7,INDIRECT($N$2),T$5,0)),IF(LEFT($E7,1)="N",3,0))</f>
        <v>36.159999999999997</v>
      </c>
      <c r="U7" s="411" cm="1">
        <f t="array" aca="1" ref="U7" ca="1">ROUND(IF($M7="Y",VLOOKUP($N7,INDIRECT($N$2),U$5,0)*INDIRECT($M$3),VLOOKUP($N7,INDIRECT($N$2),U$5,0)),IF(LEFT($E7,1)="N",3,0))</f>
        <v>37.966999999999999</v>
      </c>
      <c r="V7" s="454"/>
      <c r="W7" s="412" t="str">
        <f t="shared" ref="W7:Z12" si="8">M7</f>
        <v>Y</v>
      </c>
      <c r="X7" s="355" t="str">
        <f t="shared" si="8"/>
        <v>02845C</v>
      </c>
      <c r="Y7" s="413" t="str">
        <f t="shared" si="8"/>
        <v>141</v>
      </c>
      <c r="Z7" s="355" t="str">
        <f t="shared" si="8"/>
        <v xml:space="preserve">311 Customer Service Agent I </v>
      </c>
      <c r="AA7" s="414">
        <f t="shared" ref="AA7:AA38" ca="1" si="9">IF(LEFT($E7,1)="N",Q7,ROUNDUP(Q7/2080,3))</f>
        <v>31.234999999999999</v>
      </c>
      <c r="AB7" s="414">
        <f t="shared" ref="AB7:AB38" ca="1" si="10">IF(LEFT($E7,1)="N",R7,ROUNDUP(R7/2080,3))</f>
        <v>32.798000000000002</v>
      </c>
      <c r="AC7" s="414">
        <f t="shared" ref="AC7:AC38" ca="1" si="11">IF(LEFT($E7,1)="N",S7,ROUNDUP(S7/2080,3))</f>
        <v>34.438000000000002</v>
      </c>
      <c r="AD7" s="414">
        <f t="shared" ref="AD7:AD38" ca="1" si="12">IF(LEFT($E7,1)="N",T7,ROUNDUP(T7/2080,3))</f>
        <v>36.159999999999997</v>
      </c>
      <c r="AE7" s="414">
        <f t="shared" ref="AE7:AE38" ca="1" si="13">IF(LEFT($E7,1)="N",U7,ROUNDUP(U7/2080,3))</f>
        <v>37.966999999999999</v>
      </c>
    </row>
    <row r="8" spans="1:31">
      <c r="A8" s="406" t="s">
        <v>112</v>
      </c>
      <c r="B8" s="464" t="s">
        <v>663</v>
      </c>
      <c r="C8" s="406">
        <v>7</v>
      </c>
      <c r="D8" s="407" t="s">
        <v>66</v>
      </c>
      <c r="E8" s="406" t="s">
        <v>43</v>
      </c>
      <c r="F8" s="406">
        <v>326</v>
      </c>
      <c r="G8" s="409">
        <f t="shared" ca="1" si="0"/>
        <v>32.44</v>
      </c>
      <c r="H8" s="409">
        <f t="shared" ca="1" si="1"/>
        <v>34.061</v>
      </c>
      <c r="I8" s="409">
        <f t="shared" ca="1" si="2"/>
        <v>35.765000000000001</v>
      </c>
      <c r="J8" s="409">
        <f t="shared" ca="1" si="3"/>
        <v>37.554000000000002</v>
      </c>
      <c r="K8" s="409">
        <f t="shared" ca="1" si="4"/>
        <v>39.430999999999997</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32.44</v>
      </c>
      <c r="R8" s="411" cm="1">
        <f t="array" aca="1" ref="R8" ca="1">ROUND(IF($M8="Y",VLOOKUP($N8,INDIRECT($N$2),R$5,0)*INDIRECT($M$3),VLOOKUP($N8,INDIRECT($N$2),R$5,0)),IF(LEFT($E8,1)="N",3,0))</f>
        <v>34.061</v>
      </c>
      <c r="S8" s="411" cm="1">
        <f t="array" aca="1" ref="S8" ca="1">ROUND(IF($M8="Y",VLOOKUP($N8,INDIRECT($N$2),S$5,0)*INDIRECT($M$3),VLOOKUP($N8,INDIRECT($N$2),S$5,0)),IF(LEFT($E8,1)="N",3,0))</f>
        <v>35.765000000000001</v>
      </c>
      <c r="T8" s="411" cm="1">
        <f t="array" aca="1" ref="T8" ca="1">ROUND(IF($M8="Y",VLOOKUP($N8,INDIRECT($N$2),T$5,0)*INDIRECT($M$3),VLOOKUP($N8,INDIRECT($N$2),T$5,0)),IF(LEFT($E8,1)="N",3,0))</f>
        <v>37.554000000000002</v>
      </c>
      <c r="U8" s="411" cm="1">
        <f t="array" aca="1" ref="U8" ca="1">ROUND(IF($M8="Y",VLOOKUP($N8,INDIRECT($N$2),U$5,0)*INDIRECT($M$3),VLOOKUP($N8,INDIRECT($N$2),U$5,0)),IF(LEFT($E8,1)="N",3,0))</f>
        <v>39.430999999999997</v>
      </c>
      <c r="V8" s="454"/>
      <c r="W8" s="412" t="str">
        <f t="shared" si="8"/>
        <v>Y</v>
      </c>
      <c r="X8" s="355" t="str">
        <f t="shared" si="8"/>
        <v>02846C</v>
      </c>
      <c r="Y8" s="413" t="str">
        <f t="shared" si="8"/>
        <v>064</v>
      </c>
      <c r="Z8" s="355" t="str">
        <f t="shared" si="8"/>
        <v xml:space="preserve">311 Customer Service Agent II </v>
      </c>
      <c r="AA8" s="414">
        <f t="shared" ca="1" si="9"/>
        <v>32.44</v>
      </c>
      <c r="AB8" s="414">
        <f t="shared" ca="1" si="10"/>
        <v>34.061</v>
      </c>
      <c r="AC8" s="414">
        <f t="shared" ca="1" si="11"/>
        <v>35.765000000000001</v>
      </c>
      <c r="AD8" s="414">
        <f t="shared" ca="1" si="12"/>
        <v>37.554000000000002</v>
      </c>
      <c r="AE8" s="414">
        <f t="shared" ca="1" si="13"/>
        <v>39.430999999999997</v>
      </c>
    </row>
    <row r="9" spans="1:31">
      <c r="A9" s="406" t="s">
        <v>41</v>
      </c>
      <c r="B9" s="464" t="s">
        <v>44</v>
      </c>
      <c r="C9" s="406">
        <v>4</v>
      </c>
      <c r="D9" s="407" t="s">
        <v>42</v>
      </c>
      <c r="E9" s="406" t="s">
        <v>43</v>
      </c>
      <c r="F9" s="406">
        <v>188</v>
      </c>
      <c r="G9" s="409">
        <f t="shared" ca="1" si="0"/>
        <v>21.71</v>
      </c>
      <c r="H9" s="409">
        <f t="shared" ca="1" si="1"/>
        <v>22.797999999999998</v>
      </c>
      <c r="I9" s="409">
        <f t="shared" ca="1" si="2"/>
        <v>23.936</v>
      </c>
      <c r="J9" s="409">
        <f t="shared" ca="1" si="3"/>
        <v>25.132999999999999</v>
      </c>
      <c r="K9" s="409">
        <f t="shared" ca="1" si="4"/>
        <v>26.388999999999999</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21.71</v>
      </c>
      <c r="R9" s="411" cm="1">
        <f t="array" aca="1" ref="R9" ca="1">ROUND(IF($M9="Y",VLOOKUP($N9,INDIRECT($N$2),R$5,0)*INDIRECT($M$3),VLOOKUP($N9,INDIRECT($N$2),R$5,0)),IF(LEFT($E9,1)="N",3,0))</f>
        <v>22.797999999999998</v>
      </c>
      <c r="S9" s="411" cm="1">
        <f t="array" aca="1" ref="S9" ca="1">ROUND(IF($M9="Y",VLOOKUP($N9,INDIRECT($N$2),S$5,0)*INDIRECT($M$3),VLOOKUP($N9,INDIRECT($N$2),S$5,0)),IF(LEFT($E9,1)="N",3,0))</f>
        <v>23.936</v>
      </c>
      <c r="T9" s="411" cm="1">
        <f t="array" aca="1" ref="T9" ca="1">ROUND(IF($M9="Y",VLOOKUP($N9,INDIRECT($N$2),T$5,0)*INDIRECT($M$3),VLOOKUP($N9,INDIRECT($N$2),T$5,0)),IF(LEFT($E9,1)="N",3,0))</f>
        <v>25.132999999999999</v>
      </c>
      <c r="U9" s="411" cm="1">
        <f t="array" aca="1" ref="U9" ca="1">ROUND(IF($M9="Y",VLOOKUP($N9,INDIRECT($N$2),U$5,0)*INDIRECT($M$3),VLOOKUP($N9,INDIRECT($N$2),U$5,0)),IF(LEFT($E9,1)="N",3,0))</f>
        <v>26.388999999999999</v>
      </c>
      <c r="V9" s="454"/>
      <c r="W9" s="412" t="str">
        <f t="shared" si="8"/>
        <v>Y</v>
      </c>
      <c r="X9" s="355" t="str">
        <f t="shared" si="8"/>
        <v>00030C</v>
      </c>
      <c r="Y9" s="413" t="str">
        <f t="shared" si="8"/>
        <v>018</v>
      </c>
      <c r="Z9" s="355" t="str">
        <f t="shared" si="8"/>
        <v xml:space="preserve">Account Clerk I  </v>
      </c>
      <c r="AA9" s="414">
        <f t="shared" ca="1" si="9"/>
        <v>21.71</v>
      </c>
      <c r="AB9" s="414">
        <f t="shared" ca="1" si="10"/>
        <v>22.797999999999998</v>
      </c>
      <c r="AC9" s="414">
        <f t="shared" ca="1" si="11"/>
        <v>23.936</v>
      </c>
      <c r="AD9" s="414">
        <f t="shared" ca="1" si="12"/>
        <v>25.132999999999999</v>
      </c>
      <c r="AE9" s="414">
        <f t="shared" ca="1" si="13"/>
        <v>26.388999999999999</v>
      </c>
    </row>
    <row r="10" spans="1:31">
      <c r="A10" s="406" t="s">
        <v>45</v>
      </c>
      <c r="B10" s="464" t="s">
        <v>47</v>
      </c>
      <c r="C10" s="406">
        <v>5</v>
      </c>
      <c r="D10" s="407" t="s">
        <v>46</v>
      </c>
      <c r="E10" s="406" t="s">
        <v>43</v>
      </c>
      <c r="F10" s="406">
        <v>260</v>
      </c>
      <c r="G10" s="409">
        <f t="shared" ca="1" si="0"/>
        <v>27.692</v>
      </c>
      <c r="H10" s="409">
        <f t="shared" ca="1" si="1"/>
        <v>29.079000000000001</v>
      </c>
      <c r="I10" s="409">
        <f t="shared" ca="1" si="2"/>
        <v>30.530999999999999</v>
      </c>
      <c r="J10" s="409">
        <f t="shared" ca="1" si="3"/>
        <v>32.058</v>
      </c>
      <c r="K10" s="409">
        <f t="shared" ca="1" si="4"/>
        <v>33.661999999999999</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27.692</v>
      </c>
      <c r="R10" s="411" cm="1">
        <f t="array" aca="1" ref="R10" ca="1">ROUND(IF($M10="Y",VLOOKUP($N10,INDIRECT($N$2),R$5,0)*INDIRECT($M$3),VLOOKUP($N10,INDIRECT($N$2),R$5,0)),IF(LEFT($E10,1)="N",3,0))</f>
        <v>29.079000000000001</v>
      </c>
      <c r="S10" s="411" cm="1">
        <f t="array" aca="1" ref="S10" ca="1">ROUND(IF($M10="Y",VLOOKUP($N10,INDIRECT($N$2),S$5,0)*INDIRECT($M$3),VLOOKUP($N10,INDIRECT($N$2),S$5,0)),IF(LEFT($E10,1)="N",3,0))</f>
        <v>30.530999999999999</v>
      </c>
      <c r="T10" s="411" cm="1">
        <f t="array" aca="1" ref="T10" ca="1">ROUND(IF($M10="Y",VLOOKUP($N10,INDIRECT($N$2),T$5,0)*INDIRECT($M$3),VLOOKUP($N10,INDIRECT($N$2),T$5,0)),IF(LEFT($E10,1)="N",3,0))</f>
        <v>32.058</v>
      </c>
      <c r="U10" s="411" cm="1">
        <f t="array" aca="1" ref="U10" ca="1">ROUND(IF($M10="Y",VLOOKUP($N10,INDIRECT($N$2),U$5,0)*INDIRECT($M$3),VLOOKUP($N10,INDIRECT($N$2),U$5,0)),IF(LEFT($E10,1)="N",3,0))</f>
        <v>33.661999999999999</v>
      </c>
      <c r="V10" s="454"/>
      <c r="W10" s="412" t="str">
        <f t="shared" si="8"/>
        <v>Y</v>
      </c>
      <c r="X10" s="355" t="str">
        <f t="shared" si="8"/>
        <v>00070C</v>
      </c>
      <c r="Y10" s="413" t="str">
        <f t="shared" si="8"/>
        <v>056</v>
      </c>
      <c r="Z10" s="355" t="str">
        <f t="shared" si="8"/>
        <v xml:space="preserve">Account Clerk II  </v>
      </c>
      <c r="AA10" s="414">
        <f t="shared" ca="1" si="9"/>
        <v>27.692</v>
      </c>
      <c r="AB10" s="414">
        <f t="shared" ca="1" si="10"/>
        <v>29.079000000000001</v>
      </c>
      <c r="AC10" s="414">
        <f t="shared" ca="1" si="11"/>
        <v>30.530999999999999</v>
      </c>
      <c r="AD10" s="414">
        <f t="shared" ca="1" si="12"/>
        <v>32.058</v>
      </c>
      <c r="AE10" s="414">
        <f t="shared" ca="1" si="13"/>
        <v>33.661999999999999</v>
      </c>
    </row>
    <row r="11" spans="1:31">
      <c r="A11" s="406" t="s">
        <v>48</v>
      </c>
      <c r="B11" s="464" t="s">
        <v>50</v>
      </c>
      <c r="C11" s="406">
        <v>5</v>
      </c>
      <c r="D11" s="407" t="s">
        <v>135</v>
      </c>
      <c r="E11" s="406" t="s">
        <v>43</v>
      </c>
      <c r="F11" s="406">
        <v>265</v>
      </c>
      <c r="G11" s="409">
        <f t="shared" ca="1" si="0"/>
        <v>27.692</v>
      </c>
      <c r="H11" s="409">
        <f t="shared" ca="1" si="1"/>
        <v>29.079000000000001</v>
      </c>
      <c r="I11" s="409">
        <f t="shared" ca="1" si="2"/>
        <v>30.530999999999999</v>
      </c>
      <c r="J11" s="409">
        <f t="shared" ca="1" si="3"/>
        <v>32.058</v>
      </c>
      <c r="K11" s="409">
        <f t="shared" ca="1" si="4"/>
        <v>33.661999999999999</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27.692</v>
      </c>
      <c r="R11" s="411" cm="1">
        <f t="array" aca="1" ref="R11" ca="1">ROUND(IF($M11="Y",VLOOKUP($N11,INDIRECT($N$2),R$5,0)*INDIRECT($M$3),VLOOKUP($N11,INDIRECT($N$2),R$5,0)),IF(LEFT($E11,1)="N",3,0))</f>
        <v>29.079000000000001</v>
      </c>
      <c r="S11" s="411" cm="1">
        <f t="array" aca="1" ref="S11" ca="1">ROUND(IF($M11="Y",VLOOKUP($N11,INDIRECT($N$2),S$5,0)*INDIRECT($M$3),VLOOKUP($N11,INDIRECT($N$2),S$5,0)),IF(LEFT($E11,1)="N",3,0))</f>
        <v>30.530999999999999</v>
      </c>
      <c r="T11" s="411" cm="1">
        <f t="array" aca="1" ref="T11" ca="1">ROUND(IF($M11="Y",VLOOKUP($N11,INDIRECT($N$2),T$5,0)*INDIRECT($M$3),VLOOKUP($N11,INDIRECT($N$2),T$5,0)),IF(LEFT($E11,1)="N",3,0))</f>
        <v>32.058</v>
      </c>
      <c r="U11" s="411" cm="1">
        <f t="array" aca="1" ref="U11" ca="1">ROUND(IF($M11="Y",VLOOKUP($N11,INDIRECT($N$2),U$5,0)*INDIRECT($M$3),VLOOKUP($N11,INDIRECT($N$2),U$5,0)),IF(LEFT($E11,1)="N",3,0))</f>
        <v>33.661999999999999</v>
      </c>
      <c r="V11" s="454"/>
      <c r="W11" s="412" t="str">
        <f t="shared" si="8"/>
        <v>Y</v>
      </c>
      <c r="X11" s="355" t="str">
        <f t="shared" si="8"/>
        <v>00170C</v>
      </c>
      <c r="Y11" s="413" t="str">
        <f t="shared" si="8"/>
        <v>130</v>
      </c>
      <c r="Z11" s="355" t="str">
        <f t="shared" si="8"/>
        <v>Account Maintenance Representative</v>
      </c>
      <c r="AA11" s="414">
        <f t="shared" ca="1" si="9"/>
        <v>27.692</v>
      </c>
      <c r="AB11" s="414">
        <f t="shared" ca="1" si="10"/>
        <v>29.079000000000001</v>
      </c>
      <c r="AC11" s="414">
        <f t="shared" ca="1" si="11"/>
        <v>30.530999999999999</v>
      </c>
      <c r="AD11" s="414">
        <f t="shared" ca="1" si="12"/>
        <v>32.058</v>
      </c>
      <c r="AE11" s="414">
        <f t="shared" ca="1" si="13"/>
        <v>33.661999999999999</v>
      </c>
    </row>
    <row r="12" spans="1:31">
      <c r="A12" s="406" t="s">
        <v>51</v>
      </c>
      <c r="B12" s="464" t="s">
        <v>52</v>
      </c>
      <c r="C12" s="406">
        <v>6</v>
      </c>
      <c r="D12" s="407" t="s">
        <v>543</v>
      </c>
      <c r="E12" s="406" t="s">
        <v>43</v>
      </c>
      <c r="F12" s="406">
        <v>287</v>
      </c>
      <c r="G12" s="409">
        <f t="shared" ca="1" si="0"/>
        <v>30.045999999999999</v>
      </c>
      <c r="H12" s="409">
        <f t="shared" ca="1" si="1"/>
        <v>31.545999999999999</v>
      </c>
      <c r="I12" s="409">
        <f t="shared" ca="1" si="2"/>
        <v>33.124000000000002</v>
      </c>
      <c r="J12" s="409">
        <f t="shared" ca="1" si="3"/>
        <v>34.780999999999999</v>
      </c>
      <c r="K12" s="409">
        <f t="shared" ca="1" si="4"/>
        <v>36.518999999999998</v>
      </c>
      <c r="L12" s="502"/>
      <c r="M12" s="335" t="s">
        <v>588</v>
      </c>
      <c r="N12" s="331" t="str">
        <f t="shared" si="5"/>
        <v>00076C</v>
      </c>
      <c r="O12" s="410" t="str">
        <f t="shared" si="6"/>
        <v>161</v>
      </c>
      <c r="P12" s="332" t="str">
        <f t="shared" si="7"/>
        <v>Accounting Technician</v>
      </c>
      <c r="Q12" s="411" cm="1">
        <f t="array" aca="1" ref="Q12" ca="1">ROUND(IF($M12="Y",VLOOKUP($N12,INDIRECT($N$2),Q$5,0)*INDIRECT($M$3),VLOOKUP($N12,INDIRECT($N$2),Q$5,0)),IF(LEFT($E12,1)="N",3,0))</f>
        <v>30.045999999999999</v>
      </c>
      <c r="R12" s="411" cm="1">
        <f t="array" aca="1" ref="R12" ca="1">ROUND(IF($M12="Y",VLOOKUP($N12,INDIRECT($N$2),R$5,0)*INDIRECT($M$3),VLOOKUP($N12,INDIRECT($N$2),R$5,0)),IF(LEFT($E12,1)="N",3,0))</f>
        <v>31.545999999999999</v>
      </c>
      <c r="S12" s="411" cm="1">
        <f t="array" aca="1" ref="S12" ca="1">ROUND(IF($M12="Y",VLOOKUP($N12,INDIRECT($N$2),S$5,0)*INDIRECT($M$3),VLOOKUP($N12,INDIRECT($N$2),S$5,0)),IF(LEFT($E12,1)="N",3,0))</f>
        <v>33.124000000000002</v>
      </c>
      <c r="T12" s="411" cm="1">
        <f t="array" aca="1" ref="T12" ca="1">ROUND(IF($M12="Y",VLOOKUP($N12,INDIRECT($N$2),T$5,0)*INDIRECT($M$3),VLOOKUP($N12,INDIRECT($N$2),T$5,0)),IF(LEFT($E12,1)="N",3,0))</f>
        <v>34.780999999999999</v>
      </c>
      <c r="U12" s="411" cm="1">
        <f t="array" aca="1" ref="U12" ca="1">ROUND(IF($M12="Y",VLOOKUP($N12,INDIRECT($N$2),U$5,0)*INDIRECT($M$3),VLOOKUP($N12,INDIRECT($N$2),U$5,0)),IF(LEFT($E12,1)="N",3,0))</f>
        <v>36.518999999999998</v>
      </c>
      <c r="V12" s="454"/>
      <c r="W12" s="412" t="str">
        <f t="shared" si="8"/>
        <v>Y</v>
      </c>
      <c r="X12" s="355" t="str">
        <f t="shared" si="8"/>
        <v>00076C</v>
      </c>
      <c r="Y12" s="413" t="str">
        <f t="shared" si="8"/>
        <v>161</v>
      </c>
      <c r="Z12" s="355" t="str">
        <f t="shared" si="8"/>
        <v>Accounting Technician</v>
      </c>
      <c r="AA12" s="414">
        <f t="shared" ca="1" si="9"/>
        <v>30.045999999999999</v>
      </c>
      <c r="AB12" s="414">
        <f t="shared" ca="1" si="10"/>
        <v>31.545999999999999</v>
      </c>
      <c r="AC12" s="414">
        <f t="shared" ca="1" si="11"/>
        <v>33.124000000000002</v>
      </c>
      <c r="AD12" s="414">
        <f t="shared" ca="1" si="12"/>
        <v>34.780999999999999</v>
      </c>
      <c r="AE12" s="414">
        <f t="shared" ca="1" si="13"/>
        <v>36.518999999999998</v>
      </c>
    </row>
    <row r="13" spans="1:31">
      <c r="A13" s="406" t="s">
        <v>678</v>
      </c>
      <c r="B13" s="464" t="s">
        <v>679</v>
      </c>
      <c r="C13" s="406">
        <v>7</v>
      </c>
      <c r="D13" s="407" t="s">
        <v>121</v>
      </c>
      <c r="E13" s="406" t="s">
        <v>43</v>
      </c>
      <c r="F13" s="406">
        <v>323</v>
      </c>
      <c r="G13" s="409">
        <f t="shared" ca="1" si="0"/>
        <v>32.44</v>
      </c>
      <c r="H13" s="409">
        <f t="shared" ca="1" si="1"/>
        <v>34.061</v>
      </c>
      <c r="I13" s="409">
        <f t="shared" ca="1" si="2"/>
        <v>35.765000000000001</v>
      </c>
      <c r="J13" s="409">
        <f t="shared" ca="1" si="3"/>
        <v>37.554000000000002</v>
      </c>
      <c r="K13" s="409">
        <f t="shared" ca="1" si="4"/>
        <v>39.432000000000002</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32.44</v>
      </c>
      <c r="R13" s="411" cm="1">
        <f t="array" aca="1" ref="R13" ca="1">ROUND(IF($M13="Y",VLOOKUP($N13,INDIRECT($N$2),R$5,0)*INDIRECT($M$3),VLOOKUP($N13,INDIRECT($N$2),R$5,0)),IF(LEFT($E13,1)="N",3,0))</f>
        <v>34.061</v>
      </c>
      <c r="S13" s="411" cm="1">
        <f t="array" aca="1" ref="S13" ca="1">ROUND(IF($M13="Y",VLOOKUP($N13,INDIRECT($N$2),S$5,0)*INDIRECT($M$3),VLOOKUP($N13,INDIRECT($N$2),S$5,0)),IF(LEFT($E13,1)="N",3,0))</f>
        <v>35.765000000000001</v>
      </c>
      <c r="T13" s="411" cm="1">
        <f t="array" aca="1" ref="T13" ca="1">ROUND(IF($M13="Y",VLOOKUP($N13,INDIRECT($N$2),T$5,0)*INDIRECT($M$3),VLOOKUP($N13,INDIRECT($N$2),T$5,0)),IF(LEFT($E13,1)="N",3,0))</f>
        <v>37.554000000000002</v>
      </c>
      <c r="U13" s="411" cm="1">
        <f t="array" aca="1" ref="U13" ca="1">ROUND(IF($M13="Y",VLOOKUP($N13,INDIRECT($N$2),U$5,0)*INDIRECT($M$3),VLOOKUP($N13,INDIRECT($N$2),U$5,0)),IF(LEFT($E13,1)="N",3,0))</f>
        <v>39.432000000000002</v>
      </c>
      <c r="V13" s="454"/>
      <c r="W13" s="412" t="s">
        <v>588</v>
      </c>
      <c r="X13" s="355" t="str">
        <f t="shared" ref="X13:X44" si="14">N13</f>
        <v>53045C</v>
      </c>
      <c r="Y13" s="413" t="s">
        <v>121</v>
      </c>
      <c r="Z13" s="355" t="str">
        <f t="shared" ref="Z13:Z44" si="15">P13</f>
        <v>Administrative Assistant Elections &amp; Voter Services</v>
      </c>
      <c r="AA13" s="414">
        <f t="shared" ca="1" si="9"/>
        <v>32.44</v>
      </c>
      <c r="AB13" s="414">
        <f t="shared" ca="1" si="10"/>
        <v>34.061</v>
      </c>
      <c r="AC13" s="414">
        <f t="shared" ca="1" si="11"/>
        <v>35.765000000000001</v>
      </c>
      <c r="AD13" s="414">
        <f t="shared" ca="1" si="12"/>
        <v>37.554000000000002</v>
      </c>
      <c r="AE13" s="414">
        <f t="shared" ca="1" si="13"/>
        <v>39.432000000000002</v>
      </c>
    </row>
    <row r="14" spans="1:31">
      <c r="A14" s="406" t="s">
        <v>53</v>
      </c>
      <c r="B14" s="464" t="s">
        <v>797</v>
      </c>
      <c r="C14" s="406">
        <v>4</v>
      </c>
      <c r="D14" s="407" t="s">
        <v>160</v>
      </c>
      <c r="E14" s="406" t="s">
        <v>43</v>
      </c>
      <c r="F14" s="406">
        <v>220</v>
      </c>
      <c r="G14" s="409">
        <f t="shared" ca="1" si="0"/>
        <v>24.085999999999999</v>
      </c>
      <c r="H14" s="409">
        <f t="shared" ca="1" si="1"/>
        <v>25.291</v>
      </c>
      <c r="I14" s="409">
        <f t="shared" ca="1" si="2"/>
        <v>26.555</v>
      </c>
      <c r="J14" s="409">
        <f t="shared" ca="1" si="3"/>
        <v>27.882000000000001</v>
      </c>
      <c r="K14" s="409">
        <f t="shared" ca="1" si="4"/>
        <v>29.277000000000001</v>
      </c>
      <c r="L14" s="502"/>
      <c r="M14" s="335" t="s">
        <v>588</v>
      </c>
      <c r="N14" s="331" t="str">
        <f t="shared" si="5"/>
        <v>00475C</v>
      </c>
      <c r="O14" s="410" t="str">
        <f t="shared" si="6"/>
        <v>151</v>
      </c>
      <c r="P14" s="332" t="str">
        <f t="shared" si="7"/>
        <v>Animal Care Technician I</v>
      </c>
      <c r="Q14" s="411" cm="1">
        <f t="array" aca="1" ref="Q14" ca="1">ROUND(IF($M14="Y",VLOOKUP($N14,INDIRECT($N$2),Q$5,0)*INDIRECT($M$3),VLOOKUP($N14,INDIRECT($N$2),Q$5,0)),IF(LEFT($E14,1)="N",3,0))</f>
        <v>24.085999999999999</v>
      </c>
      <c r="R14" s="411" cm="1">
        <f t="array" aca="1" ref="R14" ca="1">ROUND(IF($M14="Y",VLOOKUP($N14,INDIRECT($N$2),R$5,0)*INDIRECT($M$3),VLOOKUP($N14,INDIRECT($N$2),R$5,0)),IF(LEFT($E14,1)="N",3,0))</f>
        <v>25.291</v>
      </c>
      <c r="S14" s="411" cm="1">
        <f t="array" aca="1" ref="S14" ca="1">ROUND(IF($M14="Y",VLOOKUP($N14,INDIRECT($N$2),S$5,0)*INDIRECT($M$3),VLOOKUP($N14,INDIRECT($N$2),S$5,0)),IF(LEFT($E14,1)="N",3,0))</f>
        <v>26.555</v>
      </c>
      <c r="T14" s="411" cm="1">
        <f t="array" aca="1" ref="T14" ca="1">ROUND(IF($M14="Y",VLOOKUP($N14,INDIRECT($N$2),T$5,0)*INDIRECT($M$3),VLOOKUP($N14,INDIRECT($N$2),T$5,0)),IF(LEFT($E14,1)="N",3,0))</f>
        <v>27.882000000000001</v>
      </c>
      <c r="U14" s="411" cm="1">
        <f t="array" aca="1" ref="U14" ca="1">ROUND(IF($M14="Y",VLOOKUP($N14,INDIRECT($N$2),U$5,0)*INDIRECT($M$3),VLOOKUP($N14,INDIRECT($N$2),U$5,0)),IF(LEFT($E14,1)="N",3,0))</f>
        <v>29.277000000000001</v>
      </c>
      <c r="V14" s="454"/>
      <c r="W14" s="412" t="str">
        <f>M14</f>
        <v>Y</v>
      </c>
      <c r="X14" s="355" t="str">
        <f t="shared" si="14"/>
        <v>00475C</v>
      </c>
      <c r="Y14" s="413" t="str">
        <f t="shared" ref="Y14:Y45" si="16">O14</f>
        <v>151</v>
      </c>
      <c r="Z14" s="355" t="str">
        <f t="shared" si="15"/>
        <v>Animal Care Technician I</v>
      </c>
      <c r="AA14" s="414">
        <f t="shared" ca="1" si="9"/>
        <v>24.085999999999999</v>
      </c>
      <c r="AB14" s="414">
        <f t="shared" ca="1" si="10"/>
        <v>25.291</v>
      </c>
      <c r="AC14" s="414">
        <f t="shared" ca="1" si="11"/>
        <v>26.555</v>
      </c>
      <c r="AD14" s="414">
        <f t="shared" ca="1" si="12"/>
        <v>27.882000000000001</v>
      </c>
      <c r="AE14" s="414">
        <f t="shared" ca="1" si="13"/>
        <v>29.277000000000001</v>
      </c>
    </row>
    <row r="15" spans="1:31">
      <c r="A15" s="406" t="s">
        <v>55</v>
      </c>
      <c r="B15" s="464" t="s">
        <v>57</v>
      </c>
      <c r="C15" s="406">
        <v>5</v>
      </c>
      <c r="D15" s="407" t="s">
        <v>56</v>
      </c>
      <c r="E15" s="406" t="s">
        <v>43</v>
      </c>
      <c r="F15" s="406">
        <v>250</v>
      </c>
      <c r="G15" s="409">
        <f t="shared" ca="1" si="0"/>
        <v>26.477</v>
      </c>
      <c r="H15" s="409">
        <f t="shared" ca="1" si="1"/>
        <v>27.8</v>
      </c>
      <c r="I15" s="409">
        <f t="shared" ca="1" si="2"/>
        <v>29.190999999999999</v>
      </c>
      <c r="J15" s="409">
        <f t="shared" ca="1" si="3"/>
        <v>30.652000000000001</v>
      </c>
      <c r="K15" s="409">
        <f t="shared" ca="1" si="4"/>
        <v>32.183999999999997</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26.477</v>
      </c>
      <c r="R15" s="411" cm="1">
        <f t="array" aca="1" ref="R15" ca="1">ROUND(IF($M15="Y",VLOOKUP($N15,INDIRECT($N$2),R$5,0)*INDIRECT($M$3),VLOOKUP($N15,INDIRECT($N$2),R$5,0)),IF(LEFT($E15,1)="N",3,0))</f>
        <v>27.8</v>
      </c>
      <c r="S15" s="411" cm="1">
        <f t="array" aca="1" ref="S15" ca="1">ROUND(IF($M15="Y",VLOOKUP($N15,INDIRECT($N$2),S$5,0)*INDIRECT($M$3),VLOOKUP($N15,INDIRECT($N$2),S$5,0)),IF(LEFT($E15,1)="N",3,0))</f>
        <v>29.190999999999999</v>
      </c>
      <c r="T15" s="411" cm="1">
        <f t="array" aca="1" ref="T15" ca="1">ROUND(IF($M15="Y",VLOOKUP($N15,INDIRECT($N$2),T$5,0)*INDIRECT($M$3),VLOOKUP($N15,INDIRECT($N$2),T$5,0)),IF(LEFT($E15,1)="N",3,0))</f>
        <v>30.652000000000001</v>
      </c>
      <c r="U15" s="411" cm="1">
        <f t="array" aca="1" ref="U15" ca="1">ROUND(IF($M15="Y",VLOOKUP($N15,INDIRECT($N$2),U$5,0)*INDIRECT($M$3),VLOOKUP($N15,INDIRECT($N$2),U$5,0)),IF(LEFT($E15,1)="N",3,0))</f>
        <v>32.183999999999997</v>
      </c>
      <c r="V15" s="454"/>
      <c r="W15" s="412" t="str">
        <f>M15</f>
        <v>Y</v>
      </c>
      <c r="X15" s="355" t="str">
        <f t="shared" si="14"/>
        <v>00476C</v>
      </c>
      <c r="Y15" s="413" t="str">
        <f t="shared" si="16"/>
        <v>001</v>
      </c>
      <c r="Z15" s="355" t="str">
        <f t="shared" si="15"/>
        <v>Animal Care Technician II</v>
      </c>
      <c r="AA15" s="414">
        <f t="shared" ca="1" si="9"/>
        <v>26.477</v>
      </c>
      <c r="AB15" s="414">
        <f t="shared" ca="1" si="10"/>
        <v>27.8</v>
      </c>
      <c r="AC15" s="414">
        <f t="shared" ca="1" si="11"/>
        <v>29.190999999999999</v>
      </c>
      <c r="AD15" s="414">
        <f t="shared" ca="1" si="12"/>
        <v>30.652000000000001</v>
      </c>
      <c r="AE15" s="414">
        <f t="shared" ca="1" si="13"/>
        <v>32.183999999999997</v>
      </c>
    </row>
    <row r="16" spans="1:31">
      <c r="A16" s="406" t="s">
        <v>58</v>
      </c>
      <c r="B16" s="465" t="s">
        <v>648</v>
      </c>
      <c r="C16" s="416">
        <v>7</v>
      </c>
      <c r="D16" s="415" t="s">
        <v>66</v>
      </c>
      <c r="E16" s="416" t="s">
        <v>43</v>
      </c>
      <c r="F16" s="416">
        <v>326</v>
      </c>
      <c r="G16" s="409">
        <f t="shared" ca="1" si="0"/>
        <v>32.44</v>
      </c>
      <c r="H16" s="409">
        <f t="shared" ca="1" si="1"/>
        <v>34.061</v>
      </c>
      <c r="I16" s="409">
        <f t="shared" ca="1" si="2"/>
        <v>35.765000000000001</v>
      </c>
      <c r="J16" s="409">
        <f t="shared" ca="1" si="3"/>
        <v>37.554000000000002</v>
      </c>
      <c r="K16" s="409">
        <f t="shared" ca="1" si="4"/>
        <v>39.430999999999997</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32.44</v>
      </c>
      <c r="R16" s="411" cm="1">
        <f t="array" aca="1" ref="R16" ca="1">ROUND(IF($M16="Y",VLOOKUP($N16,INDIRECT($N$2),R$5,0)*INDIRECT($M$3),VLOOKUP($N16,INDIRECT($N$2),R$5,0)),IF(LEFT($E16,1)="N",3,0))</f>
        <v>34.061</v>
      </c>
      <c r="S16" s="411" cm="1">
        <f t="array" aca="1" ref="S16" ca="1">ROUND(IF($M16="Y",VLOOKUP($N16,INDIRECT($N$2),S$5,0)*INDIRECT($M$3),VLOOKUP($N16,INDIRECT($N$2),S$5,0)),IF(LEFT($E16,1)="N",3,0))</f>
        <v>35.765000000000001</v>
      </c>
      <c r="T16" s="411" cm="1">
        <f t="array" aca="1" ref="T16" ca="1">ROUND(IF($M16="Y",VLOOKUP($N16,INDIRECT($N$2),T$5,0)*INDIRECT($M$3),VLOOKUP($N16,INDIRECT($N$2),T$5,0)),IF(LEFT($E16,1)="N",3,0))</f>
        <v>37.554000000000002</v>
      </c>
      <c r="U16" s="411" cm="1">
        <f t="array" aca="1" ref="U16" ca="1">ROUND(IF($M16="Y",VLOOKUP($N16,INDIRECT($N$2),U$5,0)*INDIRECT($M$3),VLOOKUP($N16,INDIRECT($N$2),U$5,0)),IF(LEFT($E16,1)="N",3,0))</f>
        <v>39.430999999999997</v>
      </c>
      <c r="V16" s="454"/>
      <c r="W16" s="412" t="str">
        <f>M16</f>
        <v>Y</v>
      </c>
      <c r="X16" s="355" t="str">
        <f t="shared" si="14"/>
        <v>00480C</v>
      </c>
      <c r="Y16" s="413" t="str">
        <f t="shared" si="16"/>
        <v>064</v>
      </c>
      <c r="Z16" s="355" t="str">
        <f t="shared" si="15"/>
        <v>Animal Control Officer</v>
      </c>
      <c r="AA16" s="414">
        <f t="shared" ca="1" si="9"/>
        <v>32.44</v>
      </c>
      <c r="AB16" s="414">
        <f t="shared" ca="1" si="10"/>
        <v>34.061</v>
      </c>
      <c r="AC16" s="414">
        <f t="shared" ca="1" si="11"/>
        <v>35.765000000000001</v>
      </c>
      <c r="AD16" s="414">
        <f t="shared" ca="1" si="12"/>
        <v>37.554000000000002</v>
      </c>
      <c r="AE16" s="414">
        <f t="shared" ca="1" si="13"/>
        <v>39.430999999999997</v>
      </c>
    </row>
    <row r="17" spans="1:31">
      <c r="A17" s="416" t="s">
        <v>125</v>
      </c>
      <c r="B17" s="465" t="s">
        <v>649</v>
      </c>
      <c r="C17" s="416">
        <v>8</v>
      </c>
      <c r="D17" s="415" t="s">
        <v>565</v>
      </c>
      <c r="E17" s="416" t="s">
        <v>43</v>
      </c>
      <c r="F17" s="416">
        <v>368</v>
      </c>
      <c r="G17" s="409">
        <f t="shared" ca="1" si="0"/>
        <v>36.002000000000002</v>
      </c>
      <c r="H17" s="409">
        <f t="shared" ca="1" si="1"/>
        <v>37.799999999999997</v>
      </c>
      <c r="I17" s="409">
        <f t="shared" ca="1" si="2"/>
        <v>39.691000000000003</v>
      </c>
      <c r="J17" s="409">
        <f t="shared" ca="1" si="3"/>
        <v>41.673000000000002</v>
      </c>
      <c r="K17" s="409">
        <f t="shared" ca="1" si="4"/>
        <v>43.756999999999998</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36.002000000000002</v>
      </c>
      <c r="R17" s="411" cm="1">
        <f t="array" aca="1" ref="R17" ca="1">ROUND(IF($M17="Y",VLOOKUP($N17,INDIRECT($N$2),R$5,0)*INDIRECT($M$3),VLOOKUP($N17,INDIRECT($N$2),R$5,0)),IF(LEFT($E17,1)="N",3,0))</f>
        <v>37.799999999999997</v>
      </c>
      <c r="S17" s="411" cm="1">
        <f t="array" aca="1" ref="S17" ca="1">ROUND(IF($M17="Y",VLOOKUP($N17,INDIRECT($N$2),S$5,0)*INDIRECT($M$3),VLOOKUP($N17,INDIRECT($N$2),S$5,0)),IF(LEFT($E17,1)="N",3,0))</f>
        <v>39.691000000000003</v>
      </c>
      <c r="T17" s="411" cm="1">
        <f t="array" aca="1" ref="T17" ca="1">ROUND(IF($M17="Y",VLOOKUP($N17,INDIRECT($N$2),T$5,0)*INDIRECT($M$3),VLOOKUP($N17,INDIRECT($N$2),T$5,0)),IF(LEFT($E17,1)="N",3,0))</f>
        <v>41.673000000000002</v>
      </c>
      <c r="U17" s="411" cm="1">
        <f t="array" aca="1" ref="U17" ca="1">ROUND(IF($M17="Y",VLOOKUP($N17,INDIRECT($N$2),U$5,0)*INDIRECT($M$3),VLOOKUP($N17,INDIRECT($N$2),U$5,0)),IF(LEFT($E17,1)="N",3,0))</f>
        <v>43.756999999999998</v>
      </c>
      <c r="V17" s="454"/>
      <c r="W17" s="412" t="s">
        <v>588</v>
      </c>
      <c r="X17" s="355" t="str">
        <f t="shared" si="14"/>
        <v>03587C</v>
      </c>
      <c r="Y17" s="413" t="str">
        <f t="shared" si="16"/>
        <v>123</v>
      </c>
      <c r="Z17" s="355" t="str">
        <f t="shared" si="15"/>
        <v>Animal Control Officer, Lead</v>
      </c>
      <c r="AA17" s="414">
        <f t="shared" ca="1" si="9"/>
        <v>36.002000000000002</v>
      </c>
      <c r="AB17" s="414">
        <f t="shared" ca="1" si="10"/>
        <v>37.799999999999997</v>
      </c>
      <c r="AC17" s="414">
        <f t="shared" ca="1" si="11"/>
        <v>39.691000000000003</v>
      </c>
      <c r="AD17" s="414">
        <f t="shared" ca="1" si="12"/>
        <v>41.673000000000002</v>
      </c>
      <c r="AE17" s="414">
        <f t="shared" ca="1" si="13"/>
        <v>43.756999999999998</v>
      </c>
    </row>
    <row r="18" spans="1:31">
      <c r="A18" s="406" t="s">
        <v>498</v>
      </c>
      <c r="B18" s="466" t="s">
        <v>499</v>
      </c>
      <c r="C18" s="406">
        <v>7</v>
      </c>
      <c r="D18" s="407" t="s">
        <v>102</v>
      </c>
      <c r="E18" s="418" t="s">
        <v>43</v>
      </c>
      <c r="F18" s="406">
        <v>338</v>
      </c>
      <c r="G18" s="409">
        <f t="shared" ca="1" si="0"/>
        <v>33.598999999999997</v>
      </c>
      <c r="H18" s="409">
        <f t="shared" ca="1" si="1"/>
        <v>35.280999999999999</v>
      </c>
      <c r="I18" s="409">
        <f t="shared" ca="1" si="2"/>
        <v>37.043999999999997</v>
      </c>
      <c r="J18" s="409">
        <f t="shared" ca="1" si="3"/>
        <v>38.896000000000001</v>
      </c>
      <c r="K18" s="409">
        <f t="shared" ca="1" si="4"/>
        <v>40.843000000000004</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33.598999999999997</v>
      </c>
      <c r="R18" s="411" cm="1">
        <f t="array" aca="1" ref="R18" ca="1">ROUND(IF($M18="Y",VLOOKUP($N18,INDIRECT($N$2),R$5,0)*INDIRECT($M$3),VLOOKUP($N18,INDIRECT($N$2),R$5,0)),IF(LEFT($E18,1)="N",3,0))</f>
        <v>35.280999999999999</v>
      </c>
      <c r="S18" s="411" cm="1">
        <f t="array" aca="1" ref="S18" ca="1">ROUND(IF($M18="Y",VLOOKUP($N18,INDIRECT($N$2),S$5,0)*INDIRECT($M$3),VLOOKUP($N18,INDIRECT($N$2),S$5,0)),IF(LEFT($E18,1)="N",3,0))</f>
        <v>37.043999999999997</v>
      </c>
      <c r="T18" s="411" cm="1">
        <f t="array" aca="1" ref="T18" ca="1">ROUND(IF($M18="Y",VLOOKUP($N18,INDIRECT($N$2),T$5,0)*INDIRECT($M$3),VLOOKUP($N18,INDIRECT($N$2),T$5,0)),IF(LEFT($E18,1)="N",3,0))</f>
        <v>38.896000000000001</v>
      </c>
      <c r="U18" s="411" cm="1">
        <f t="array" aca="1" ref="U18" ca="1">ROUND(IF($M18="Y",VLOOKUP($N18,INDIRECT($N$2),U$5,0)*INDIRECT($M$3),VLOOKUP($N18,INDIRECT($N$2),U$5,0)),IF(LEFT($E18,1)="N",3,0))</f>
        <v>40.843000000000004</v>
      </c>
      <c r="V18" s="454"/>
      <c r="W18" s="412" t="str">
        <f t="shared" ref="W18:W49" si="17">M18</f>
        <v>Y</v>
      </c>
      <c r="X18" s="355" t="str">
        <f t="shared" si="14"/>
        <v>59231C</v>
      </c>
      <c r="Y18" s="413" t="str">
        <f t="shared" si="16"/>
        <v>088</v>
      </c>
      <c r="Z18" s="355" t="str">
        <f t="shared" si="15"/>
        <v>Assessing Technician</v>
      </c>
      <c r="AA18" s="414">
        <f t="shared" ca="1" si="9"/>
        <v>33.598999999999997</v>
      </c>
      <c r="AB18" s="414">
        <f t="shared" ca="1" si="10"/>
        <v>35.280999999999999</v>
      </c>
      <c r="AC18" s="414">
        <f t="shared" ca="1" si="11"/>
        <v>37.043999999999997</v>
      </c>
      <c r="AD18" s="414">
        <f t="shared" ca="1" si="12"/>
        <v>38.896000000000001</v>
      </c>
      <c r="AE18" s="414">
        <f t="shared" ca="1" si="13"/>
        <v>40.843000000000004</v>
      </c>
    </row>
    <row r="19" spans="1:31">
      <c r="A19" s="406" t="s">
        <v>61</v>
      </c>
      <c r="B19" s="464" t="s">
        <v>62</v>
      </c>
      <c r="C19" s="406">
        <v>8</v>
      </c>
      <c r="D19" s="407" t="s">
        <v>700</v>
      </c>
      <c r="E19" s="406" t="s">
        <v>43</v>
      </c>
      <c r="F19" s="406">
        <v>390</v>
      </c>
      <c r="G19" s="409">
        <f t="shared" ca="1" si="0"/>
        <v>44.555999999999997</v>
      </c>
      <c r="H19" s="409">
        <f t="shared" ca="1" si="1"/>
        <v>46.783000000000001</v>
      </c>
      <c r="I19" s="409">
        <f t="shared" ca="1" si="2"/>
        <v>49.122</v>
      </c>
      <c r="J19" s="409">
        <f t="shared" ca="1" si="3"/>
        <v>51.578000000000003</v>
      </c>
      <c r="K19" s="409">
        <f t="shared" ca="1" si="4"/>
        <v>54.156999999999996</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44.555999999999997</v>
      </c>
      <c r="R19" s="411" cm="1">
        <f t="array" aca="1" ref="R19" ca="1">ROUND(IF($M19="Y",VLOOKUP($N19,INDIRECT($N$2),R$5,0)*INDIRECT($M$3),VLOOKUP($N19,INDIRECT($N$2),R$5,0)),IF(LEFT($E19,1)="N",3,0))</f>
        <v>46.783000000000001</v>
      </c>
      <c r="S19" s="411" cm="1">
        <f t="array" aca="1" ref="S19" ca="1">ROUND(IF($M19="Y",VLOOKUP($N19,INDIRECT($N$2),S$5,0)*INDIRECT($M$3),VLOOKUP($N19,INDIRECT($N$2),S$5,0)),IF(LEFT($E19,1)="N",3,0))</f>
        <v>49.122</v>
      </c>
      <c r="T19" s="411" cm="1">
        <f t="array" aca="1" ref="T19" ca="1">ROUND(IF($M19="Y",VLOOKUP($N19,INDIRECT($N$2),T$5,0)*INDIRECT($M$3),VLOOKUP($N19,INDIRECT($N$2),T$5,0)),IF(LEFT($E19,1)="N",3,0))</f>
        <v>51.578000000000003</v>
      </c>
      <c r="U19" s="411" cm="1">
        <f t="array" aca="1" ref="U19" ca="1">ROUND(IF($M19="Y",VLOOKUP($N19,INDIRECT($N$2),U$5,0)*INDIRECT($M$3),VLOOKUP($N19,INDIRECT($N$2),U$5,0)),IF(LEFT($E19,1)="N",3,0))</f>
        <v>54.156999999999996</v>
      </c>
      <c r="V19" s="454"/>
      <c r="W19" s="412" t="str">
        <f t="shared" si="17"/>
        <v>Y</v>
      </c>
      <c r="X19" s="355" t="str">
        <f t="shared" si="14"/>
        <v>00520C</v>
      </c>
      <c r="Y19" s="413" t="str">
        <f t="shared" si="16"/>
        <v>134</v>
      </c>
      <c r="Z19" s="355" t="str">
        <f t="shared" si="15"/>
        <v xml:space="preserve">Assessor I </v>
      </c>
      <c r="AA19" s="414">
        <f t="shared" ca="1" si="9"/>
        <v>44.555999999999997</v>
      </c>
      <c r="AB19" s="414">
        <f t="shared" ca="1" si="10"/>
        <v>46.783000000000001</v>
      </c>
      <c r="AC19" s="414">
        <f t="shared" ca="1" si="11"/>
        <v>49.122</v>
      </c>
      <c r="AD19" s="414">
        <f t="shared" ca="1" si="12"/>
        <v>51.578000000000003</v>
      </c>
      <c r="AE19" s="414">
        <f t="shared" ca="1" si="13"/>
        <v>54.156999999999996</v>
      </c>
    </row>
    <row r="20" spans="1:31">
      <c r="A20" s="406" t="s">
        <v>63</v>
      </c>
      <c r="B20" s="464" t="s">
        <v>64</v>
      </c>
      <c r="C20" s="406">
        <v>9</v>
      </c>
      <c r="D20" s="407" t="s">
        <v>701</v>
      </c>
      <c r="E20" s="406" t="s">
        <v>43</v>
      </c>
      <c r="F20" s="406">
        <v>448</v>
      </c>
      <c r="G20" s="409">
        <f t="shared" ca="1" si="0"/>
        <v>45.546999999999997</v>
      </c>
      <c r="H20" s="409">
        <f t="shared" ca="1" si="1"/>
        <v>47.825000000000003</v>
      </c>
      <c r="I20" s="409">
        <f t="shared" ca="1" si="2"/>
        <v>50.215000000000003</v>
      </c>
      <c r="J20" s="409">
        <f t="shared" ca="1" si="3"/>
        <v>52.725999999999999</v>
      </c>
      <c r="K20" s="409">
        <f t="shared" ca="1" si="4"/>
        <v>55.366</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45.546999999999997</v>
      </c>
      <c r="R20" s="411" cm="1">
        <f t="array" aca="1" ref="R20" ca="1">ROUND(IF($M20="Y",VLOOKUP($N20,INDIRECT($N$2),R$5,0)*INDIRECT($M$3),VLOOKUP($N20,INDIRECT($N$2),R$5,0)),IF(LEFT($E20,1)="N",3,0))</f>
        <v>47.825000000000003</v>
      </c>
      <c r="S20" s="411" cm="1">
        <f t="array" aca="1" ref="S20" ca="1">ROUND(IF($M20="Y",VLOOKUP($N20,INDIRECT($N$2),S$5,0)*INDIRECT($M$3),VLOOKUP($N20,INDIRECT($N$2),S$5,0)),IF(LEFT($E20,1)="N",3,0))</f>
        <v>50.215000000000003</v>
      </c>
      <c r="T20" s="411" cm="1">
        <f t="array" aca="1" ref="T20" ca="1">ROUND(IF($M20="Y",VLOOKUP($N20,INDIRECT($N$2),T$5,0)*INDIRECT($M$3),VLOOKUP($N20,INDIRECT($N$2),T$5,0)),IF(LEFT($E20,1)="N",3,0))</f>
        <v>52.725999999999999</v>
      </c>
      <c r="U20" s="411" cm="1">
        <f t="array" aca="1" ref="U20" ca="1">ROUND(IF($M20="Y",VLOOKUP($N20,INDIRECT($N$2),U$5,0)*INDIRECT($M$3),VLOOKUP($N20,INDIRECT($N$2),U$5,0)),IF(LEFT($E20,1)="N",3,0))</f>
        <v>55.366</v>
      </c>
      <c r="V20" s="454"/>
      <c r="W20" s="412" t="str">
        <f t="shared" si="17"/>
        <v>Y</v>
      </c>
      <c r="X20" s="355" t="str">
        <f t="shared" si="14"/>
        <v>00530C</v>
      </c>
      <c r="Y20" s="413" t="str">
        <f t="shared" si="16"/>
        <v>146</v>
      </c>
      <c r="Z20" s="355" t="str">
        <f t="shared" si="15"/>
        <v xml:space="preserve">Assessor II </v>
      </c>
      <c r="AA20" s="414">
        <f t="shared" ca="1" si="9"/>
        <v>45.546999999999997</v>
      </c>
      <c r="AB20" s="414">
        <f t="shared" ca="1" si="10"/>
        <v>47.825000000000003</v>
      </c>
      <c r="AC20" s="414">
        <f t="shared" ca="1" si="11"/>
        <v>50.215000000000003</v>
      </c>
      <c r="AD20" s="414">
        <f t="shared" ca="1" si="12"/>
        <v>52.725999999999999</v>
      </c>
      <c r="AE20" s="414">
        <f t="shared" ca="1" si="13"/>
        <v>55.366</v>
      </c>
    </row>
    <row r="21" spans="1:31">
      <c r="A21" s="406" t="s">
        <v>65</v>
      </c>
      <c r="B21" s="464" t="s">
        <v>67</v>
      </c>
      <c r="C21" s="406">
        <v>7</v>
      </c>
      <c r="D21" s="407" t="s">
        <v>66</v>
      </c>
      <c r="E21" s="406" t="s">
        <v>43</v>
      </c>
      <c r="F21" s="406">
        <v>320</v>
      </c>
      <c r="G21" s="409">
        <f t="shared" ca="1" si="0"/>
        <v>32.44</v>
      </c>
      <c r="H21" s="409">
        <f t="shared" ca="1" si="1"/>
        <v>34.061</v>
      </c>
      <c r="I21" s="409">
        <f t="shared" ca="1" si="2"/>
        <v>35.765000000000001</v>
      </c>
      <c r="J21" s="409">
        <f t="shared" ca="1" si="3"/>
        <v>37.554000000000002</v>
      </c>
      <c r="K21" s="409">
        <f t="shared" ca="1" si="4"/>
        <v>39.430999999999997</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32.44</v>
      </c>
      <c r="R21" s="411" cm="1">
        <f t="array" aca="1" ref="R21" ca="1">ROUND(IF($M21="Y",VLOOKUP($N21,INDIRECT($N$2),R$5,0)*INDIRECT($M$3),VLOOKUP($N21,INDIRECT($N$2),R$5,0)),IF(LEFT($E21,1)="N",3,0))</f>
        <v>34.061</v>
      </c>
      <c r="S21" s="411" cm="1">
        <f t="array" aca="1" ref="S21" ca="1">ROUND(IF($M21="Y",VLOOKUP($N21,INDIRECT($N$2),S$5,0)*INDIRECT($M$3),VLOOKUP($N21,INDIRECT($N$2),S$5,0)),IF(LEFT($E21,1)="N",3,0))</f>
        <v>35.765000000000001</v>
      </c>
      <c r="T21" s="411" cm="1">
        <f t="array" aca="1" ref="T21" ca="1">ROUND(IF($M21="Y",VLOOKUP($N21,INDIRECT($N$2),T$5,0)*INDIRECT($M$3),VLOOKUP($N21,INDIRECT($N$2),T$5,0)),IF(LEFT($E21,1)="N",3,0))</f>
        <v>37.554000000000002</v>
      </c>
      <c r="U21" s="411" cm="1">
        <f t="array" aca="1" ref="U21" ca="1">ROUND(IF($M21="Y",VLOOKUP($N21,INDIRECT($N$2),U$5,0)*INDIRECT($M$3),VLOOKUP($N21,INDIRECT($N$2),U$5,0)),IF(LEFT($E21,1)="N",3,0))</f>
        <v>39.430999999999997</v>
      </c>
      <c r="V21" s="454"/>
      <c r="W21" s="412" t="str">
        <f t="shared" si="17"/>
        <v>Y</v>
      </c>
      <c r="X21" s="355" t="str">
        <f t="shared" si="14"/>
        <v>52170C</v>
      </c>
      <c r="Y21" s="413" t="str">
        <f t="shared" si="16"/>
        <v>064</v>
      </c>
      <c r="Z21" s="355" t="str">
        <f t="shared" si="15"/>
        <v>Associate Buyer-C</v>
      </c>
      <c r="AA21" s="414">
        <f t="shared" ca="1" si="9"/>
        <v>32.44</v>
      </c>
      <c r="AB21" s="414">
        <f t="shared" ca="1" si="10"/>
        <v>34.061</v>
      </c>
      <c r="AC21" s="414">
        <f t="shared" ca="1" si="11"/>
        <v>35.765000000000001</v>
      </c>
      <c r="AD21" s="414">
        <f t="shared" ca="1" si="12"/>
        <v>37.554000000000002</v>
      </c>
      <c r="AE21" s="414">
        <f t="shared" ca="1" si="13"/>
        <v>39.430999999999997</v>
      </c>
    </row>
    <row r="22" spans="1:31">
      <c r="A22" s="406" t="s">
        <v>68</v>
      </c>
      <c r="B22" s="464" t="s">
        <v>69</v>
      </c>
      <c r="C22" s="406">
        <v>7</v>
      </c>
      <c r="D22" s="407" t="s">
        <v>108</v>
      </c>
      <c r="E22" s="406" t="s">
        <v>43</v>
      </c>
      <c r="F22" s="406">
        <v>343</v>
      </c>
      <c r="G22" s="409">
        <f t="shared" ca="1" si="0"/>
        <v>33.598999999999997</v>
      </c>
      <c r="H22" s="409">
        <f t="shared" ca="1" si="1"/>
        <v>35.280999999999999</v>
      </c>
      <c r="I22" s="409">
        <f t="shared" ca="1" si="2"/>
        <v>37.043999999999997</v>
      </c>
      <c r="J22" s="409">
        <f t="shared" ca="1" si="3"/>
        <v>38.896000000000001</v>
      </c>
      <c r="K22" s="409">
        <f t="shared" ca="1" si="4"/>
        <v>40.843000000000004</v>
      </c>
      <c r="L22" s="502"/>
      <c r="M22" s="335" t="s">
        <v>588</v>
      </c>
      <c r="N22" s="331" t="str">
        <f t="shared" si="5"/>
        <v>01265C</v>
      </c>
      <c r="O22" s="410" t="str">
        <f t="shared" si="6"/>
        <v>105</v>
      </c>
      <c r="P22" s="332" t="str">
        <f t="shared" si="7"/>
        <v>Bilingual Crime Prevent Spec</v>
      </c>
      <c r="Q22" s="411" cm="1">
        <f t="array" aca="1" ref="Q22" ca="1">ROUND(IF($M22="Y",VLOOKUP($N22,INDIRECT($N$2),Q$5,0)*INDIRECT($M$3),VLOOKUP($N22,INDIRECT($N$2),Q$5,0)),IF(LEFT($E22,1)="N",3,0))</f>
        <v>33.598999999999997</v>
      </c>
      <c r="R22" s="411" cm="1">
        <f t="array" aca="1" ref="R22" ca="1">ROUND(IF($M22="Y",VLOOKUP($N22,INDIRECT($N$2),R$5,0)*INDIRECT($M$3),VLOOKUP($N22,INDIRECT($N$2),R$5,0)),IF(LEFT($E22,1)="N",3,0))</f>
        <v>35.280999999999999</v>
      </c>
      <c r="S22" s="411" cm="1">
        <f t="array" aca="1" ref="S22" ca="1">ROUND(IF($M22="Y",VLOOKUP($N22,INDIRECT($N$2),S$5,0)*INDIRECT($M$3),VLOOKUP($N22,INDIRECT($N$2),S$5,0)),IF(LEFT($E22,1)="N",3,0))</f>
        <v>37.043999999999997</v>
      </c>
      <c r="T22" s="411" cm="1">
        <f t="array" aca="1" ref="T22" ca="1">ROUND(IF($M22="Y",VLOOKUP($N22,INDIRECT($N$2),T$5,0)*INDIRECT($M$3),VLOOKUP($N22,INDIRECT($N$2),T$5,0)),IF(LEFT($E22,1)="N",3,0))</f>
        <v>38.896000000000001</v>
      </c>
      <c r="U22" s="411" cm="1">
        <f t="array" aca="1" ref="U22" ca="1">ROUND(IF($M22="Y",VLOOKUP($N22,INDIRECT($N$2),U$5,0)*INDIRECT($M$3),VLOOKUP($N22,INDIRECT($N$2),U$5,0)),IF(LEFT($E22,1)="N",3,0))</f>
        <v>40.843000000000004</v>
      </c>
      <c r="V22" s="454"/>
      <c r="W22" s="412" t="str">
        <f t="shared" si="17"/>
        <v>Y</v>
      </c>
      <c r="X22" s="355" t="str">
        <f t="shared" si="14"/>
        <v>01265C</v>
      </c>
      <c r="Y22" s="413" t="str">
        <f t="shared" si="16"/>
        <v>105</v>
      </c>
      <c r="Z22" s="355" t="str">
        <f t="shared" si="15"/>
        <v>Bilingual Crime Prevent Spec</v>
      </c>
      <c r="AA22" s="414">
        <f t="shared" ca="1" si="9"/>
        <v>33.598999999999997</v>
      </c>
      <c r="AB22" s="414">
        <f t="shared" ca="1" si="10"/>
        <v>35.280999999999999</v>
      </c>
      <c r="AC22" s="414">
        <f t="shared" ca="1" si="11"/>
        <v>37.043999999999997</v>
      </c>
      <c r="AD22" s="414">
        <f t="shared" ca="1" si="12"/>
        <v>38.896000000000001</v>
      </c>
      <c r="AE22" s="414">
        <f t="shared" ca="1" si="13"/>
        <v>40.843000000000004</v>
      </c>
    </row>
    <row r="23" spans="1:31">
      <c r="A23" s="406" t="s">
        <v>70</v>
      </c>
      <c r="B23" s="464" t="s">
        <v>72</v>
      </c>
      <c r="C23" s="406">
        <v>6</v>
      </c>
      <c r="D23" s="407" t="s">
        <v>71</v>
      </c>
      <c r="E23" s="406" t="s">
        <v>43</v>
      </c>
      <c r="F23" s="406">
        <v>280</v>
      </c>
      <c r="G23" s="409">
        <f t="shared" ca="1" si="0"/>
        <v>28.870999999999999</v>
      </c>
      <c r="H23" s="409">
        <f t="shared" ca="1" si="1"/>
        <v>30.317</v>
      </c>
      <c r="I23" s="409">
        <f t="shared" ca="1" si="2"/>
        <v>31.83</v>
      </c>
      <c r="J23" s="409">
        <f t="shared" ca="1" si="3"/>
        <v>33.424999999999997</v>
      </c>
      <c r="K23" s="409">
        <f t="shared" ca="1" si="4"/>
        <v>35.094999999999999</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28.870999999999999</v>
      </c>
      <c r="R23" s="411" cm="1">
        <f t="array" aca="1" ref="R23" ca="1">ROUND(IF($M23="Y",VLOOKUP($N23,INDIRECT($N$2),R$5,0)*INDIRECT($M$3),VLOOKUP($N23,INDIRECT($N$2),R$5,0)),IF(LEFT($E23,1)="N",3,0))</f>
        <v>30.317</v>
      </c>
      <c r="S23" s="411" cm="1">
        <f t="array" aca="1" ref="S23" ca="1">ROUND(IF($M23="Y",VLOOKUP($N23,INDIRECT($N$2),S$5,0)*INDIRECT($M$3),VLOOKUP($N23,INDIRECT($N$2),S$5,0)),IF(LEFT($E23,1)="N",3,0))</f>
        <v>31.83</v>
      </c>
      <c r="T23" s="411" cm="1">
        <f t="array" aca="1" ref="T23" ca="1">ROUND(IF($M23="Y",VLOOKUP($N23,INDIRECT($N$2),T$5,0)*INDIRECT($M$3),VLOOKUP($N23,INDIRECT($N$2),T$5,0)),IF(LEFT($E23,1)="N",3,0))</f>
        <v>33.424999999999997</v>
      </c>
      <c r="U23" s="411" cm="1">
        <f t="array" aca="1" ref="U23" ca="1">ROUND(IF($M23="Y",VLOOKUP($N23,INDIRECT($N$2),U$5,0)*INDIRECT($M$3),VLOOKUP($N23,INDIRECT($N$2),U$5,0)),IF(LEFT($E23,1)="N",3,0))</f>
        <v>35.094999999999999</v>
      </c>
      <c r="V23" s="454"/>
      <c r="W23" s="412" t="str">
        <f t="shared" si="17"/>
        <v>Y</v>
      </c>
      <c r="X23" s="355" t="str">
        <f t="shared" si="14"/>
        <v>01290C</v>
      </c>
      <c r="Y23" s="413" t="str">
        <f t="shared" si="16"/>
        <v>107</v>
      </c>
      <c r="Z23" s="355" t="str">
        <f t="shared" si="15"/>
        <v xml:space="preserve">Bilingual Program Aide </v>
      </c>
      <c r="AA23" s="414">
        <f t="shared" ca="1" si="9"/>
        <v>28.870999999999999</v>
      </c>
      <c r="AB23" s="414">
        <f t="shared" ca="1" si="10"/>
        <v>30.317</v>
      </c>
      <c r="AC23" s="414">
        <f t="shared" ca="1" si="11"/>
        <v>31.83</v>
      </c>
      <c r="AD23" s="414">
        <f t="shared" ca="1" si="12"/>
        <v>33.424999999999997</v>
      </c>
      <c r="AE23" s="414">
        <f t="shared" ca="1" si="13"/>
        <v>35.094999999999999</v>
      </c>
    </row>
    <row r="24" spans="1:31">
      <c r="A24" s="406" t="s">
        <v>73</v>
      </c>
      <c r="B24" s="464" t="s">
        <v>74</v>
      </c>
      <c r="C24" s="406">
        <v>4</v>
      </c>
      <c r="D24" s="407" t="s">
        <v>160</v>
      </c>
      <c r="E24" s="406" t="s">
        <v>43</v>
      </c>
      <c r="F24" s="406">
        <v>218</v>
      </c>
      <c r="G24" s="409">
        <f t="shared" ca="1" si="0"/>
        <v>24.085999999999999</v>
      </c>
      <c r="H24" s="409">
        <f t="shared" ca="1" si="1"/>
        <v>25.291</v>
      </c>
      <c r="I24" s="409">
        <f t="shared" ca="1" si="2"/>
        <v>26.555</v>
      </c>
      <c r="J24" s="409">
        <f t="shared" ca="1" si="3"/>
        <v>27.882000000000001</v>
      </c>
      <c r="K24" s="409">
        <f t="shared" ca="1" si="4"/>
        <v>29.277000000000001</v>
      </c>
      <c r="L24" s="502"/>
      <c r="M24" s="335" t="s">
        <v>588</v>
      </c>
      <c r="N24" s="331" t="str">
        <f t="shared" si="5"/>
        <v>01447C</v>
      </c>
      <c r="O24" s="410" t="str">
        <f t="shared" si="6"/>
        <v>151</v>
      </c>
      <c r="P24" s="332" t="str">
        <f t="shared" si="7"/>
        <v>Building Services Specialist I</v>
      </c>
      <c r="Q24" s="411" cm="1">
        <f t="array" aca="1" ref="Q24" ca="1">ROUND(IF($M24="Y",VLOOKUP($N24,INDIRECT($N$2),Q$5,0)*INDIRECT($M$3),VLOOKUP($N24,INDIRECT($N$2),Q$5,0)),IF(LEFT($E24,1)="N",3,0))</f>
        <v>24.085999999999999</v>
      </c>
      <c r="R24" s="411" cm="1">
        <f t="array" aca="1" ref="R24" ca="1">ROUND(IF($M24="Y",VLOOKUP($N24,INDIRECT($N$2),R$5,0)*INDIRECT($M$3),VLOOKUP($N24,INDIRECT($N$2),R$5,0)),IF(LEFT($E24,1)="N",3,0))</f>
        <v>25.291</v>
      </c>
      <c r="S24" s="411" cm="1">
        <f t="array" aca="1" ref="S24" ca="1">ROUND(IF($M24="Y",VLOOKUP($N24,INDIRECT($N$2),S$5,0)*INDIRECT($M$3),VLOOKUP($N24,INDIRECT($N$2),S$5,0)),IF(LEFT($E24,1)="N",3,0))</f>
        <v>26.555</v>
      </c>
      <c r="T24" s="411" cm="1">
        <f t="array" aca="1" ref="T24" ca="1">ROUND(IF($M24="Y",VLOOKUP($N24,INDIRECT($N$2),T$5,0)*INDIRECT($M$3),VLOOKUP($N24,INDIRECT($N$2),T$5,0)),IF(LEFT($E24,1)="N",3,0))</f>
        <v>27.882000000000001</v>
      </c>
      <c r="U24" s="411" cm="1">
        <f t="array" aca="1" ref="U24" ca="1">ROUND(IF($M24="Y",VLOOKUP($N24,INDIRECT($N$2),U$5,0)*INDIRECT($M$3),VLOOKUP($N24,INDIRECT($N$2),U$5,0)),IF(LEFT($E24,1)="N",3,0))</f>
        <v>29.277000000000001</v>
      </c>
      <c r="V24" s="454"/>
      <c r="W24" s="412" t="str">
        <f t="shared" si="17"/>
        <v>Y</v>
      </c>
      <c r="X24" s="355" t="str">
        <f t="shared" si="14"/>
        <v>01447C</v>
      </c>
      <c r="Y24" s="413" t="str">
        <f t="shared" si="16"/>
        <v>151</v>
      </c>
      <c r="Z24" s="355" t="str">
        <f t="shared" si="15"/>
        <v>Building Services Specialist I</v>
      </c>
      <c r="AA24" s="414">
        <f t="shared" ca="1" si="9"/>
        <v>24.085999999999999</v>
      </c>
      <c r="AB24" s="414">
        <f t="shared" ca="1" si="10"/>
        <v>25.291</v>
      </c>
      <c r="AC24" s="414">
        <f t="shared" ca="1" si="11"/>
        <v>26.555</v>
      </c>
      <c r="AD24" s="414">
        <f t="shared" ca="1" si="12"/>
        <v>27.882000000000001</v>
      </c>
      <c r="AE24" s="414">
        <f t="shared" ca="1" si="13"/>
        <v>29.277000000000001</v>
      </c>
    </row>
    <row r="25" spans="1:31">
      <c r="A25" s="406" t="s">
        <v>75</v>
      </c>
      <c r="B25" s="464" t="s">
        <v>77</v>
      </c>
      <c r="C25" s="406">
        <v>5</v>
      </c>
      <c r="D25" s="407" t="s">
        <v>76</v>
      </c>
      <c r="E25" s="406" t="s">
        <v>43</v>
      </c>
      <c r="F25" s="406">
        <v>268</v>
      </c>
      <c r="G25" s="409">
        <f t="shared" ca="1" si="0"/>
        <v>27.692</v>
      </c>
      <c r="H25" s="409">
        <f t="shared" ca="1" si="1"/>
        <v>29.079000000000001</v>
      </c>
      <c r="I25" s="409">
        <f t="shared" ca="1" si="2"/>
        <v>30.530999999999999</v>
      </c>
      <c r="J25" s="409">
        <f t="shared" ca="1" si="3"/>
        <v>32.058</v>
      </c>
      <c r="K25" s="409">
        <f t="shared" ca="1" si="4"/>
        <v>33.661999999999999</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27.692</v>
      </c>
      <c r="R25" s="411" cm="1">
        <f t="array" aca="1" ref="R25" ca="1">ROUND(IF($M25="Y",VLOOKUP($N25,INDIRECT($N$2),R$5,0)*INDIRECT($M$3),VLOOKUP($N25,INDIRECT($N$2),R$5,0)),IF(LEFT($E25,1)="N",3,0))</f>
        <v>29.079000000000001</v>
      </c>
      <c r="S25" s="411" cm="1">
        <f t="array" aca="1" ref="S25" ca="1">ROUND(IF($M25="Y",VLOOKUP($N25,INDIRECT($N$2),S$5,0)*INDIRECT($M$3),VLOOKUP($N25,INDIRECT($N$2),S$5,0)),IF(LEFT($E25,1)="N",3,0))</f>
        <v>30.530999999999999</v>
      </c>
      <c r="T25" s="411" cm="1">
        <f t="array" aca="1" ref="T25" ca="1">ROUND(IF($M25="Y",VLOOKUP($N25,INDIRECT($N$2),T$5,0)*INDIRECT($M$3),VLOOKUP($N25,INDIRECT($N$2),T$5,0)),IF(LEFT($E25,1)="N",3,0))</f>
        <v>32.058</v>
      </c>
      <c r="U25" s="411" cm="1">
        <f t="array" aca="1" ref="U25" ca="1">ROUND(IF($M25="Y",VLOOKUP($N25,INDIRECT($N$2),U$5,0)*INDIRECT($M$3),VLOOKUP($N25,INDIRECT($N$2),U$5,0)),IF(LEFT($E25,1)="N",3,0))</f>
        <v>33.661999999999999</v>
      </c>
      <c r="V25" s="454"/>
      <c r="W25" s="412" t="str">
        <f t="shared" si="17"/>
        <v>Y</v>
      </c>
      <c r="X25" s="355" t="str">
        <f t="shared" si="14"/>
        <v>01448C</v>
      </c>
      <c r="Y25" s="413" t="str">
        <f t="shared" si="16"/>
        <v>060</v>
      </c>
      <c r="Z25" s="355" t="str">
        <f t="shared" si="15"/>
        <v>Building Services Specialist II</v>
      </c>
      <c r="AA25" s="414">
        <f t="shared" ca="1" si="9"/>
        <v>27.692</v>
      </c>
      <c r="AB25" s="414">
        <f t="shared" ca="1" si="10"/>
        <v>29.079000000000001</v>
      </c>
      <c r="AC25" s="414">
        <f t="shared" ca="1" si="11"/>
        <v>30.530999999999999</v>
      </c>
      <c r="AD25" s="414">
        <f t="shared" ca="1" si="12"/>
        <v>32.058</v>
      </c>
      <c r="AE25" s="414">
        <f t="shared" ca="1" si="13"/>
        <v>33.661999999999999</v>
      </c>
    </row>
    <row r="26" spans="1:31">
      <c r="A26" s="420" t="s">
        <v>19</v>
      </c>
      <c r="B26" s="467" t="s">
        <v>22</v>
      </c>
      <c r="C26" s="420">
        <v>9</v>
      </c>
      <c r="D26" s="407" t="s">
        <v>577</v>
      </c>
      <c r="E26" s="420" t="s">
        <v>21</v>
      </c>
      <c r="F26" s="420">
        <v>435</v>
      </c>
      <c r="G26" s="409">
        <f t="shared" ca="1" si="0"/>
        <v>85628</v>
      </c>
      <c r="H26" s="409">
        <f t="shared" ca="1" si="1"/>
        <v>89911</v>
      </c>
      <c r="I26" s="409">
        <f t="shared" ca="1" si="2"/>
        <v>94406</v>
      </c>
      <c r="J26" s="409">
        <f t="shared" ca="1" si="3"/>
        <v>99129</v>
      </c>
      <c r="K26" s="409">
        <f t="shared" ca="1" si="4"/>
        <v>104083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85628</v>
      </c>
      <c r="R26" s="411" cm="1">
        <f t="array" aca="1" ref="R26" ca="1">ROUND(IF($M26="Y",VLOOKUP($N26,INDIRECT($N$2),R$5,0)*INDIRECT($M$3),VLOOKUP($N26,INDIRECT($N$2),R$5,0)),IF(LEFT($E26,1)="N",3,0))</f>
        <v>89911</v>
      </c>
      <c r="S26" s="411" cm="1">
        <f t="array" aca="1" ref="S26" ca="1">ROUND(IF($M26="Y",VLOOKUP($N26,INDIRECT($N$2),S$5,0)*INDIRECT($M$3),VLOOKUP($N26,INDIRECT($N$2),S$5,0)),IF(LEFT($E26,1)="N",3,0))</f>
        <v>94406</v>
      </c>
      <c r="T26" s="411" cm="1">
        <f t="array" aca="1" ref="T26" ca="1">ROUND(IF($M26="Y",VLOOKUP($N26,INDIRECT($N$2),T$5,0)*INDIRECT($M$3),VLOOKUP($N26,INDIRECT($N$2),T$5,0)),IF(LEFT($E26,1)="N",3,0))</f>
        <v>99129</v>
      </c>
      <c r="U26" s="411" cm="1">
        <f t="array" aca="1" ref="U26" ca="1">ROUND(IF($M26="Y",VLOOKUP($N26,INDIRECT($N$2),U$5,0)*INDIRECT($M$3),VLOOKUP($N26,INDIRECT($N$2),U$5,0)),IF(LEFT($E26,1)="N",3,0))</f>
        <v>104083</v>
      </c>
      <c r="V26" s="454"/>
      <c r="W26" s="412" t="str">
        <f t="shared" si="17"/>
        <v>Y</v>
      </c>
      <c r="X26" s="355" t="str">
        <f t="shared" si="14"/>
        <v>01458C</v>
      </c>
      <c r="Y26" s="413" t="str">
        <f t="shared" si="16"/>
        <v>129</v>
      </c>
      <c r="Z26" s="355" t="str">
        <f t="shared" si="15"/>
        <v xml:space="preserve">Buyer </v>
      </c>
      <c r="AA26" s="414">
        <f t="shared" ca="1" si="9"/>
        <v>41.167999999999999</v>
      </c>
      <c r="AB26" s="414">
        <f t="shared" ca="1" si="10"/>
        <v>43.226999999999997</v>
      </c>
      <c r="AC26" s="414">
        <f t="shared" ca="1" si="11"/>
        <v>45.387999999999998</v>
      </c>
      <c r="AD26" s="414">
        <f t="shared" ca="1" si="12"/>
        <v>47.658999999999999</v>
      </c>
      <c r="AE26" s="414">
        <f t="shared" ca="1" si="13"/>
        <v>50.04</v>
      </c>
    </row>
    <row r="27" spans="1:31">
      <c r="A27" s="420" t="s">
        <v>715</v>
      </c>
      <c r="B27" s="467" t="s">
        <v>25</v>
      </c>
      <c r="C27" s="420">
        <v>8</v>
      </c>
      <c r="D27" s="407" t="s">
        <v>24</v>
      </c>
      <c r="E27" s="420" t="s">
        <v>43</v>
      </c>
      <c r="F27" s="420">
        <v>383</v>
      </c>
      <c r="G27" s="409">
        <f t="shared" ca="1" si="0"/>
        <v>37.563000000000002</v>
      </c>
      <c r="H27" s="409">
        <f t="shared" ca="1" si="1"/>
        <v>39.441000000000003</v>
      </c>
      <c r="I27" s="409">
        <f t="shared" ca="1" si="2"/>
        <v>41.412999999999997</v>
      </c>
      <c r="J27" s="409">
        <f t="shared" ca="1" si="3"/>
        <v>43.482999999999997</v>
      </c>
      <c r="K27" s="409">
        <f t="shared" ca="1" si="4"/>
        <v>45.656999999999996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37.563000000000002</v>
      </c>
      <c r="R27" s="411" cm="1">
        <f t="array" aca="1" ref="R27" ca="1">ROUND(IF($M27="Y",VLOOKUP($N27,INDIRECT($N$2),R$5,0)*INDIRECT($M$3),VLOOKUP($N27,INDIRECT($N$2),R$5,0)),IF(LEFT($E27,1)="N",3,0))</f>
        <v>39.441000000000003</v>
      </c>
      <c r="S27" s="411" cm="1">
        <f t="array" aca="1" ref="S27" ca="1">ROUND(IF($M27="Y",VLOOKUP($N27,INDIRECT($N$2),S$5,0)*INDIRECT($M$3),VLOOKUP($N27,INDIRECT($N$2),S$5,0)),IF(LEFT($E27,1)="N",3,0))</f>
        <v>41.412999999999997</v>
      </c>
      <c r="T27" s="411" cm="1">
        <f t="array" aca="1" ref="T27" ca="1">ROUND(IF($M27="Y",VLOOKUP($N27,INDIRECT($N$2),T$5,0)*INDIRECT($M$3),VLOOKUP($N27,INDIRECT($N$2),T$5,0)),IF(LEFT($E27,1)="N",3,0))</f>
        <v>43.482999999999997</v>
      </c>
      <c r="U27" s="411" cm="1">
        <f t="array" aca="1" ref="U27" ca="1">ROUND(IF($M27="Y",VLOOKUP($N27,INDIRECT($N$2),U$5,0)*INDIRECT($M$3),VLOOKUP($N27,INDIRECT($N$2),U$5,0)),IF(LEFT($E27,1)="N",3,0))</f>
        <v>45.656999999999996</v>
      </c>
      <c r="V27" s="454"/>
      <c r="W27" s="412" t="str">
        <f t="shared" si="17"/>
        <v>Y</v>
      </c>
      <c r="X27" s="355" t="str">
        <f t="shared" si="14"/>
        <v>53072C</v>
      </c>
      <c r="Y27" s="413" t="str">
        <f t="shared" si="16"/>
        <v>097</v>
      </c>
      <c r="Z27" s="355" t="str">
        <f t="shared" si="15"/>
        <v xml:space="preserve">Case Investigator </v>
      </c>
      <c r="AA27" s="414">
        <f t="shared" ca="1" si="9"/>
        <v>37.563000000000002</v>
      </c>
      <c r="AB27" s="414">
        <f t="shared" ca="1" si="10"/>
        <v>39.441000000000003</v>
      </c>
      <c r="AC27" s="414">
        <f t="shared" ca="1" si="11"/>
        <v>41.412999999999997</v>
      </c>
      <c r="AD27" s="414">
        <f t="shared" ca="1" si="12"/>
        <v>43.482999999999997</v>
      </c>
      <c r="AE27" s="414">
        <f t="shared" ca="1" si="13"/>
        <v>45.656999999999996</v>
      </c>
    </row>
    <row r="28" spans="1:31">
      <c r="A28" s="420" t="s">
        <v>729</v>
      </c>
      <c r="B28" s="467" t="s">
        <v>731</v>
      </c>
      <c r="C28" s="420">
        <v>9</v>
      </c>
      <c r="D28" s="407" t="s">
        <v>730</v>
      </c>
      <c r="E28" s="420" t="s">
        <v>43</v>
      </c>
      <c r="F28" s="420">
        <v>425</v>
      </c>
      <c r="G28" s="409">
        <f t="shared" ca="1" si="0"/>
        <v>40.76</v>
      </c>
      <c r="H28" s="409">
        <f t="shared" ca="1" si="1"/>
        <v>42.798999999999999</v>
      </c>
      <c r="I28" s="409">
        <f t="shared" ca="1" si="2"/>
        <v>44.938000000000002</v>
      </c>
      <c r="J28" s="409">
        <f t="shared" ca="1" si="3"/>
        <v>47.186</v>
      </c>
      <c r="K28" s="409">
        <f t="shared" ca="1" si="4"/>
        <v>49.545999999999999</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40.76</v>
      </c>
      <c r="R28" s="411" cm="1">
        <f t="array" aca="1" ref="R28" ca="1">ROUND(IF($M28="Y",VLOOKUP($N28,INDIRECT($N$2),R$5,0)*INDIRECT($M$3),VLOOKUP($N28,INDIRECT($N$2),R$5,0)),IF(LEFT($E28,1)="N",3,0))</f>
        <v>42.798999999999999</v>
      </c>
      <c r="S28" s="411" cm="1">
        <f t="array" aca="1" ref="S28" ca="1">ROUND(IF($M28="Y",VLOOKUP($N28,INDIRECT($N$2),S$5,0)*INDIRECT($M$3),VLOOKUP($N28,INDIRECT($N$2),S$5,0)),IF(LEFT($E28,1)="N",3,0))</f>
        <v>44.938000000000002</v>
      </c>
      <c r="T28" s="411" cm="1">
        <f t="array" aca="1" ref="T28" ca="1">ROUND(IF($M28="Y",VLOOKUP($N28,INDIRECT($N$2),T$5,0)*INDIRECT($M$3),VLOOKUP($N28,INDIRECT($N$2),T$5,0)),IF(LEFT($E28,1)="N",3,0))</f>
        <v>47.186</v>
      </c>
      <c r="U28" s="411" cm="1">
        <f t="array" aca="1" ref="U28" ca="1">ROUND(IF($M28="Y",VLOOKUP($N28,INDIRECT($N$2),U$5,0)*INDIRECT($M$3),VLOOKUP($N28,INDIRECT($N$2),U$5,0)),IF(LEFT($E28,1)="N",3,0))</f>
        <v>49.545999999999999</v>
      </c>
      <c r="V28" s="454"/>
      <c r="W28" s="412" t="str">
        <f t="shared" si="17"/>
        <v>Y</v>
      </c>
      <c r="X28" s="355" t="str">
        <f t="shared" si="14"/>
        <v>53095C</v>
      </c>
      <c r="Y28" s="413" t="str">
        <f t="shared" si="16"/>
        <v>170</v>
      </c>
      <c r="Z28" s="355" t="str">
        <f t="shared" si="15"/>
        <v>Case Investigator II - Civil Rights</v>
      </c>
      <c r="AA28" s="414">
        <f t="shared" ca="1" si="9"/>
        <v>40.76</v>
      </c>
      <c r="AB28" s="414">
        <f t="shared" ca="1" si="10"/>
        <v>42.798999999999999</v>
      </c>
      <c r="AC28" s="414">
        <f t="shared" ca="1" si="11"/>
        <v>44.938000000000002</v>
      </c>
      <c r="AD28" s="414">
        <f t="shared" ca="1" si="12"/>
        <v>47.186</v>
      </c>
      <c r="AE28" s="414">
        <f t="shared" ca="1" si="13"/>
        <v>49.545999999999999</v>
      </c>
    </row>
    <row r="29" spans="1:31">
      <c r="A29" s="406" t="s">
        <v>81</v>
      </c>
      <c r="B29" s="464" t="s">
        <v>83</v>
      </c>
      <c r="C29" s="406">
        <v>6</v>
      </c>
      <c r="D29" s="407" t="s">
        <v>82</v>
      </c>
      <c r="E29" s="406" t="s">
        <v>43</v>
      </c>
      <c r="F29" s="406">
        <v>273</v>
      </c>
      <c r="G29" s="409">
        <f t="shared" ca="1" si="0"/>
        <v>28.870999999999999</v>
      </c>
      <c r="H29" s="409">
        <f t="shared" ca="1" si="1"/>
        <v>30.317</v>
      </c>
      <c r="I29" s="409">
        <f t="shared" ca="1" si="2"/>
        <v>31.83</v>
      </c>
      <c r="J29" s="409">
        <f t="shared" ca="1" si="3"/>
        <v>33.424999999999997</v>
      </c>
      <c r="K29" s="409">
        <f t="shared" ca="1" si="4"/>
        <v>35.094999999999999</v>
      </c>
      <c r="L29" s="502"/>
      <c r="M29" s="335" t="s">
        <v>588</v>
      </c>
      <c r="N29" s="331" t="str">
        <f t="shared" si="5"/>
        <v>11020C</v>
      </c>
      <c r="O29" s="410" t="str">
        <f t="shared" si="6"/>
        <v>063</v>
      </c>
      <c r="P29" s="332" t="str">
        <f t="shared" si="7"/>
        <v xml:space="preserve">Claims Specialist </v>
      </c>
      <c r="Q29" s="411" cm="1">
        <f t="array" aca="1" ref="Q29" ca="1">ROUND(IF($M29="Y",VLOOKUP($N29,INDIRECT($N$2),Q$5,0)*INDIRECT($M$3),VLOOKUP($N29,INDIRECT($N$2),Q$5,0)),IF(LEFT($E29,1)="N",3,0))</f>
        <v>28.870999999999999</v>
      </c>
      <c r="R29" s="411" cm="1">
        <f t="array" aca="1" ref="R29" ca="1">ROUND(IF($M29="Y",VLOOKUP($N29,INDIRECT($N$2),R$5,0)*INDIRECT($M$3),VLOOKUP($N29,INDIRECT($N$2),R$5,0)),IF(LEFT($E29,1)="N",3,0))</f>
        <v>30.317</v>
      </c>
      <c r="S29" s="411" cm="1">
        <f t="array" aca="1" ref="S29" ca="1">ROUND(IF($M29="Y",VLOOKUP($N29,INDIRECT($N$2),S$5,0)*INDIRECT($M$3),VLOOKUP($N29,INDIRECT($N$2),S$5,0)),IF(LEFT($E29,1)="N",3,0))</f>
        <v>31.83</v>
      </c>
      <c r="T29" s="411" cm="1">
        <f t="array" aca="1" ref="T29" ca="1">ROUND(IF($M29="Y",VLOOKUP($N29,INDIRECT($N$2),T$5,0)*INDIRECT($M$3),VLOOKUP($N29,INDIRECT($N$2),T$5,0)),IF(LEFT($E29,1)="N",3,0))</f>
        <v>33.424999999999997</v>
      </c>
      <c r="U29" s="411" cm="1">
        <f t="array" aca="1" ref="U29" ca="1">ROUND(IF($M29="Y",VLOOKUP($N29,INDIRECT($N$2),U$5,0)*INDIRECT($M$3),VLOOKUP($N29,INDIRECT($N$2),U$5,0)),IF(LEFT($E29,1)="N",3,0))</f>
        <v>35.094999999999999</v>
      </c>
      <c r="V29" s="454"/>
      <c r="W29" s="412" t="str">
        <f t="shared" si="17"/>
        <v>Y</v>
      </c>
      <c r="X29" s="355" t="str">
        <f t="shared" si="14"/>
        <v>11020C</v>
      </c>
      <c r="Y29" s="413" t="str">
        <f t="shared" si="16"/>
        <v>063</v>
      </c>
      <c r="Z29" s="355" t="str">
        <f t="shared" si="15"/>
        <v xml:space="preserve">Claims Specialist </v>
      </c>
      <c r="AA29" s="414">
        <f t="shared" ca="1" si="9"/>
        <v>28.870999999999999</v>
      </c>
      <c r="AB29" s="414">
        <f t="shared" ca="1" si="10"/>
        <v>30.317</v>
      </c>
      <c r="AC29" s="414">
        <f t="shared" ca="1" si="11"/>
        <v>31.83</v>
      </c>
      <c r="AD29" s="414">
        <f t="shared" ca="1" si="12"/>
        <v>33.424999999999997</v>
      </c>
      <c r="AE29" s="414">
        <f t="shared" ca="1" si="13"/>
        <v>35.094999999999999</v>
      </c>
    </row>
    <row r="30" spans="1:31">
      <c r="A30" s="406" t="s">
        <v>84</v>
      </c>
      <c r="B30" s="464" t="s">
        <v>85</v>
      </c>
      <c r="C30" s="406">
        <v>6</v>
      </c>
      <c r="D30" s="407" t="s">
        <v>113</v>
      </c>
      <c r="E30" s="406" t="s">
        <v>43</v>
      </c>
      <c r="F30" s="406">
        <v>311</v>
      </c>
      <c r="G30" s="409">
        <f t="shared" ca="1" si="0"/>
        <v>31.234999999999999</v>
      </c>
      <c r="H30" s="409">
        <f t="shared" ca="1" si="1"/>
        <v>32.798000000000002</v>
      </c>
      <c r="I30" s="409">
        <f t="shared" ca="1" si="2"/>
        <v>34.438000000000002</v>
      </c>
      <c r="J30" s="409">
        <f t="shared" ca="1" si="3"/>
        <v>36.161000000000001</v>
      </c>
      <c r="K30" s="409">
        <f t="shared" ca="1" si="4"/>
        <v>37.966999999999999</v>
      </c>
      <c r="L30" s="502"/>
      <c r="M30" s="335" t="s">
        <v>588</v>
      </c>
      <c r="N30" s="331" t="str">
        <f t="shared" si="5"/>
        <v>02236C</v>
      </c>
      <c r="O30" s="410" t="s">
        <v>113</v>
      </c>
      <c r="P30" s="332" t="str">
        <f t="shared" si="7"/>
        <v>Code Compliance Specialist - Traffic</v>
      </c>
      <c r="Q30" s="411" cm="1">
        <f t="array" aca="1" ref="Q30" ca="1">ROUND(IF($M30="Y",VLOOKUP($N30,INDIRECT($N$2),Q$5,0)*INDIRECT($M$3),VLOOKUP($N30,INDIRECT($N$2),Q$5,0)),IF(LEFT($E30,1)="N",3,0))</f>
        <v>31.234999999999999</v>
      </c>
      <c r="R30" s="411" cm="1">
        <f t="array" aca="1" ref="R30" ca="1">ROUND(IF($M30="Y",VLOOKUP($N30,INDIRECT($N$2),R$5,0)*INDIRECT($M$3),VLOOKUP($N30,INDIRECT($N$2),R$5,0)),IF(LEFT($E30,1)="N",3,0))</f>
        <v>32.798000000000002</v>
      </c>
      <c r="S30" s="411" cm="1">
        <f t="array" aca="1" ref="S30" ca="1">ROUND(IF($M30="Y",VLOOKUP($N30,INDIRECT($N$2),S$5,0)*INDIRECT($M$3),VLOOKUP($N30,INDIRECT($N$2),S$5,0)),IF(LEFT($E30,1)="N",3,0))</f>
        <v>34.438000000000002</v>
      </c>
      <c r="T30" s="411" cm="1">
        <f t="array" aca="1" ref="T30" ca="1">ROUND(IF($M30="Y",VLOOKUP($N30,INDIRECT($N$2),T$5,0)*INDIRECT($M$3),VLOOKUP($N30,INDIRECT($N$2),T$5,0)),IF(LEFT($E30,1)="N",3,0))</f>
        <v>36.161000000000001</v>
      </c>
      <c r="U30" s="411" cm="1">
        <f t="array" aca="1" ref="U30" ca="1">ROUND(IF($M30="Y",VLOOKUP($N30,INDIRECT($N$2),U$5,0)*INDIRECT($M$3),VLOOKUP($N30,INDIRECT($N$2),U$5,0)),IF(LEFT($E30,1)="N",3,0))</f>
        <v>37.966999999999999</v>
      </c>
      <c r="V30" s="454"/>
      <c r="W30" s="412" t="str">
        <f t="shared" si="17"/>
        <v>Y</v>
      </c>
      <c r="X30" s="355" t="str">
        <f t="shared" si="14"/>
        <v>02236C</v>
      </c>
      <c r="Y30" s="413" t="str">
        <f t="shared" si="16"/>
        <v>140</v>
      </c>
      <c r="Z30" s="355" t="str">
        <f t="shared" si="15"/>
        <v>Code Compliance Specialist - Traffic</v>
      </c>
      <c r="AA30" s="414">
        <f t="shared" ca="1" si="9"/>
        <v>31.234999999999999</v>
      </c>
      <c r="AB30" s="414">
        <f t="shared" ca="1" si="10"/>
        <v>32.798000000000002</v>
      </c>
      <c r="AC30" s="414">
        <f t="shared" ca="1" si="11"/>
        <v>34.438000000000002</v>
      </c>
      <c r="AD30" s="414">
        <f t="shared" ca="1" si="12"/>
        <v>36.161000000000001</v>
      </c>
      <c r="AE30" s="414">
        <f t="shared" ca="1" si="13"/>
        <v>37.966999999999999</v>
      </c>
    </row>
    <row r="31" spans="1:31">
      <c r="A31" s="406" t="s">
        <v>86</v>
      </c>
      <c r="B31" s="464" t="s">
        <v>88</v>
      </c>
      <c r="C31" s="406">
        <v>6</v>
      </c>
      <c r="D31" s="407" t="s">
        <v>87</v>
      </c>
      <c r="E31" s="406" t="s">
        <v>43</v>
      </c>
      <c r="F31" s="406">
        <v>308</v>
      </c>
      <c r="G31" s="409">
        <f t="shared" ca="1" si="0"/>
        <v>31.234999999999999</v>
      </c>
      <c r="H31" s="409">
        <f t="shared" ca="1" si="1"/>
        <v>32.798000000000002</v>
      </c>
      <c r="I31" s="409">
        <f t="shared" ca="1" si="2"/>
        <v>34.438000000000002</v>
      </c>
      <c r="J31" s="409">
        <f t="shared" ca="1" si="3"/>
        <v>36.161000000000001</v>
      </c>
      <c r="K31" s="409">
        <f t="shared" ca="1" si="4"/>
        <v>37.966999999999999</v>
      </c>
      <c r="L31" s="502"/>
      <c r="M31" s="335" t="s">
        <v>588</v>
      </c>
      <c r="N31" s="331" t="str">
        <f t="shared" si="5"/>
        <v>02260C</v>
      </c>
      <c r="O31" s="410" t="str">
        <f t="shared" ref="O31:O61" si="18">D31</f>
        <v>143</v>
      </c>
      <c r="P31" s="332" t="str">
        <f t="shared" si="7"/>
        <v xml:space="preserve">Committee Clerk </v>
      </c>
      <c r="Q31" s="411" cm="1">
        <f t="array" aca="1" ref="Q31" ca="1">ROUND(IF($M31="Y",VLOOKUP($N31,INDIRECT($N$2),Q$5,0)*INDIRECT($M$3),VLOOKUP($N31,INDIRECT($N$2),Q$5,0)),IF(LEFT($E31,1)="N",3,0))</f>
        <v>31.234999999999999</v>
      </c>
      <c r="R31" s="411" cm="1">
        <f t="array" aca="1" ref="R31" ca="1">ROUND(IF($M31="Y",VLOOKUP($N31,INDIRECT($N$2),R$5,0)*INDIRECT($M$3),VLOOKUP($N31,INDIRECT($N$2),R$5,0)),IF(LEFT($E31,1)="N",3,0))</f>
        <v>32.798000000000002</v>
      </c>
      <c r="S31" s="411" cm="1">
        <f t="array" aca="1" ref="S31" ca="1">ROUND(IF($M31="Y",VLOOKUP($N31,INDIRECT($N$2),S$5,0)*INDIRECT($M$3),VLOOKUP($N31,INDIRECT($N$2),S$5,0)),IF(LEFT($E31,1)="N",3,0))</f>
        <v>34.438000000000002</v>
      </c>
      <c r="T31" s="411" cm="1">
        <f t="array" aca="1" ref="T31" ca="1">ROUND(IF($M31="Y",VLOOKUP($N31,INDIRECT($N$2),T$5,0)*INDIRECT($M$3),VLOOKUP($N31,INDIRECT($N$2),T$5,0)),IF(LEFT($E31,1)="N",3,0))</f>
        <v>36.161000000000001</v>
      </c>
      <c r="U31" s="411" cm="1">
        <f t="array" aca="1" ref="U31" ca="1">ROUND(IF($M31="Y",VLOOKUP($N31,INDIRECT($N$2),U$5,0)*INDIRECT($M$3),VLOOKUP($N31,INDIRECT($N$2),U$5,0)),IF(LEFT($E31,1)="N",3,0))</f>
        <v>37.966999999999999</v>
      </c>
      <c r="V31" s="454"/>
      <c r="W31" s="412" t="str">
        <f t="shared" si="17"/>
        <v>Y</v>
      </c>
      <c r="X31" s="355" t="str">
        <f t="shared" si="14"/>
        <v>02260C</v>
      </c>
      <c r="Y31" s="413" t="str">
        <f t="shared" si="16"/>
        <v>143</v>
      </c>
      <c r="Z31" s="355" t="str">
        <f t="shared" si="15"/>
        <v xml:space="preserve">Committee Clerk </v>
      </c>
      <c r="AA31" s="414">
        <f t="shared" ca="1" si="9"/>
        <v>31.234999999999999</v>
      </c>
      <c r="AB31" s="414">
        <f t="shared" ca="1" si="10"/>
        <v>32.798000000000002</v>
      </c>
      <c r="AC31" s="414">
        <f t="shared" ca="1" si="11"/>
        <v>34.438000000000002</v>
      </c>
      <c r="AD31" s="414">
        <f t="shared" ca="1" si="12"/>
        <v>36.161000000000001</v>
      </c>
      <c r="AE31" s="414">
        <f t="shared" ca="1" si="13"/>
        <v>37.966999999999999</v>
      </c>
    </row>
    <row r="32" spans="1:31">
      <c r="A32" s="406" t="s">
        <v>573</v>
      </c>
      <c r="B32" s="464" t="s">
        <v>575</v>
      </c>
      <c r="C32" s="406">
        <v>7</v>
      </c>
      <c r="D32" s="407" t="s">
        <v>574</v>
      </c>
      <c r="E32" s="406" t="s">
        <v>43</v>
      </c>
      <c r="F32" s="406">
        <v>348</v>
      </c>
      <c r="G32" s="409">
        <f t="shared" ca="1" si="0"/>
        <v>34.825000000000003</v>
      </c>
      <c r="H32" s="409">
        <f t="shared" ca="1" si="1"/>
        <v>36.563000000000002</v>
      </c>
      <c r="I32" s="409">
        <f t="shared" ca="1" si="2"/>
        <v>38.392000000000003</v>
      </c>
      <c r="J32" s="409">
        <f t="shared" ca="1" si="3"/>
        <v>40.311999999999998</v>
      </c>
      <c r="K32" s="409">
        <f t="shared" ca="1" si="4"/>
        <v>42.328000000000003</v>
      </c>
      <c r="L32" s="502"/>
      <c r="M32" s="335" t="s">
        <v>588</v>
      </c>
      <c r="N32" s="331" t="str">
        <f t="shared" si="5"/>
        <v>53022C</v>
      </c>
      <c r="O32" s="410" t="str">
        <f t="shared" si="18"/>
        <v>126</v>
      </c>
      <c r="P32" s="332" t="str">
        <f t="shared" si="7"/>
        <v>Community Partnership Liaison</v>
      </c>
      <c r="Q32" s="411" cm="1">
        <f t="array" aca="1" ref="Q32" ca="1">ROUND(IF($M32="Y",VLOOKUP($N32,INDIRECT($N$2),Q$5,0)*INDIRECT($M$3),VLOOKUP($N32,INDIRECT($N$2),Q$5,0)),IF(LEFT($E32,1)="N",3,0))</f>
        <v>34.825000000000003</v>
      </c>
      <c r="R32" s="411" cm="1">
        <f t="array" aca="1" ref="R32" ca="1">ROUND(IF($M32="Y",VLOOKUP($N32,INDIRECT($N$2),R$5,0)*INDIRECT($M$3),VLOOKUP($N32,INDIRECT($N$2),R$5,0)),IF(LEFT($E32,1)="N",3,0))</f>
        <v>36.563000000000002</v>
      </c>
      <c r="S32" s="411" cm="1">
        <f t="array" aca="1" ref="S32" ca="1">ROUND(IF($M32="Y",VLOOKUP($N32,INDIRECT($N$2),S$5,0)*INDIRECT($M$3),VLOOKUP($N32,INDIRECT($N$2),S$5,0)),IF(LEFT($E32,1)="N",3,0))</f>
        <v>38.392000000000003</v>
      </c>
      <c r="T32" s="411" cm="1">
        <f t="array" aca="1" ref="T32" ca="1">ROUND(IF($M32="Y",VLOOKUP($N32,INDIRECT($N$2),T$5,0)*INDIRECT($M$3),VLOOKUP($N32,INDIRECT($N$2),T$5,0)),IF(LEFT($E32,1)="N",3,0))</f>
        <v>40.311999999999998</v>
      </c>
      <c r="U32" s="411" cm="1">
        <f t="array" aca="1" ref="U32" ca="1">ROUND(IF($M32="Y",VLOOKUP($N32,INDIRECT($N$2),U$5,0)*INDIRECT($M$3),VLOOKUP($N32,INDIRECT($N$2),U$5,0)),IF(LEFT($E32,1)="N",3,0))</f>
        <v>42.328000000000003</v>
      </c>
      <c r="V32" s="454"/>
      <c r="W32" s="412" t="str">
        <f t="shared" si="17"/>
        <v>Y</v>
      </c>
      <c r="X32" s="355" t="str">
        <f t="shared" si="14"/>
        <v>53022C</v>
      </c>
      <c r="Y32" s="413" t="str">
        <f t="shared" si="16"/>
        <v>126</v>
      </c>
      <c r="Z32" s="355" t="str">
        <f t="shared" si="15"/>
        <v>Community Partnership Liaison</v>
      </c>
      <c r="AA32" s="414">
        <f t="shared" ca="1" si="9"/>
        <v>34.825000000000003</v>
      </c>
      <c r="AB32" s="414">
        <f t="shared" ca="1" si="10"/>
        <v>36.563000000000002</v>
      </c>
      <c r="AC32" s="414">
        <f t="shared" ca="1" si="11"/>
        <v>38.392000000000003</v>
      </c>
      <c r="AD32" s="414">
        <f t="shared" ca="1" si="12"/>
        <v>40.311999999999998</v>
      </c>
      <c r="AE32" s="414">
        <f t="shared" ca="1" si="13"/>
        <v>42.328000000000003</v>
      </c>
    </row>
    <row r="33" spans="1:31">
      <c r="A33" s="406" t="s">
        <v>532</v>
      </c>
      <c r="B33" s="464" t="s">
        <v>533</v>
      </c>
      <c r="C33" s="406">
        <v>7</v>
      </c>
      <c r="D33" s="407" t="s">
        <v>774</v>
      </c>
      <c r="E33" s="406" t="s">
        <v>43</v>
      </c>
      <c r="F33" s="406">
        <v>355</v>
      </c>
      <c r="G33" s="409">
        <f t="shared" ca="1" si="0"/>
        <v>34.831000000000003</v>
      </c>
      <c r="H33" s="409">
        <f t="shared" ca="1" si="1"/>
        <v>36.564</v>
      </c>
      <c r="I33" s="409">
        <f t="shared" ca="1" si="2"/>
        <v>38.396000000000001</v>
      </c>
      <c r="J33" s="409">
        <f t="shared" ca="1" si="3"/>
        <v>40.31</v>
      </c>
      <c r="K33" s="409">
        <f t="shared" ca="1" si="4"/>
        <v>42.33</v>
      </c>
      <c r="L33" s="502"/>
      <c r="M33" s="335" t="s">
        <v>588</v>
      </c>
      <c r="N33" s="331" t="str">
        <f t="shared" si="5"/>
        <v>59409C</v>
      </c>
      <c r="O33" s="410" t="str">
        <f t="shared" si="18"/>
        <v>154</v>
      </c>
      <c r="P33" s="332" t="str">
        <f t="shared" si="7"/>
        <v>Community Pet Case Coordinator</v>
      </c>
      <c r="Q33" s="411" cm="1">
        <f t="array" aca="1" ref="Q33" ca="1">ROUND(IF($M33="Y",VLOOKUP($N33,INDIRECT($N$2),Q$5,0)*INDIRECT($M$3),VLOOKUP($N33,INDIRECT($N$2),Q$5,0)),IF(LEFT($E33,1)="N",3,0))</f>
        <v>34.831000000000003</v>
      </c>
      <c r="R33" s="411" cm="1">
        <f t="array" aca="1" ref="R33" ca="1">ROUND(IF($M33="Y",VLOOKUP($N33,INDIRECT($N$2),R$5,0)*INDIRECT($M$3),VLOOKUP($N33,INDIRECT($N$2),R$5,0)),IF(LEFT($E33,1)="N",3,0))</f>
        <v>36.564</v>
      </c>
      <c r="S33" s="411" cm="1">
        <f t="array" aca="1" ref="S33" ca="1">ROUND(IF($M33="Y",VLOOKUP($N33,INDIRECT($N$2),S$5,0)*INDIRECT($M$3),VLOOKUP($N33,INDIRECT($N$2),S$5,0)),IF(LEFT($E33,1)="N",3,0))</f>
        <v>38.396000000000001</v>
      </c>
      <c r="T33" s="411" cm="1">
        <f t="array" aca="1" ref="T33" ca="1">ROUND(IF($M33="Y",VLOOKUP($N33,INDIRECT($N$2),T$5,0)*INDIRECT($M$3),VLOOKUP($N33,INDIRECT($N$2),T$5,0)),IF(LEFT($E33,1)="N",3,0))</f>
        <v>40.31</v>
      </c>
      <c r="U33" s="411" cm="1">
        <f t="array" aca="1" ref="U33" ca="1">ROUND(IF($M33="Y",VLOOKUP($N33,INDIRECT($N$2),U$5,0)*INDIRECT($M$3),VLOOKUP($N33,INDIRECT($N$2),U$5,0)),IF(LEFT($E33,1)="N",3,0))</f>
        <v>42.33</v>
      </c>
      <c r="V33" s="454"/>
      <c r="W33" s="412" t="str">
        <f t="shared" si="17"/>
        <v>Y</v>
      </c>
      <c r="X33" s="355" t="str">
        <f t="shared" si="14"/>
        <v>59409C</v>
      </c>
      <c r="Y33" s="413" t="str">
        <f t="shared" si="16"/>
        <v>154</v>
      </c>
      <c r="Z33" s="355" t="str">
        <f t="shared" si="15"/>
        <v>Community Pet Case Coordinator</v>
      </c>
      <c r="AA33" s="414">
        <f t="shared" ca="1" si="9"/>
        <v>34.831000000000003</v>
      </c>
      <c r="AB33" s="414">
        <f t="shared" ca="1" si="10"/>
        <v>36.564</v>
      </c>
      <c r="AC33" s="414">
        <f t="shared" ca="1" si="11"/>
        <v>38.396000000000001</v>
      </c>
      <c r="AD33" s="414">
        <f t="shared" ca="1" si="12"/>
        <v>40.31</v>
      </c>
      <c r="AE33" s="414">
        <f t="shared" ca="1" si="13"/>
        <v>42.33</v>
      </c>
    </row>
    <row r="34" spans="1:31">
      <c r="A34" s="406" t="s">
        <v>776</v>
      </c>
      <c r="B34" s="464" t="s">
        <v>777</v>
      </c>
      <c r="C34" s="406">
        <v>5</v>
      </c>
      <c r="D34" s="407" t="s">
        <v>386</v>
      </c>
      <c r="E34" s="406" t="s">
        <v>778</v>
      </c>
      <c r="F34" s="406">
        <v>230</v>
      </c>
      <c r="G34" s="409">
        <f t="shared" ca="1" si="0"/>
        <v>25.286000000000001</v>
      </c>
      <c r="H34" s="409">
        <f t="shared" ca="1" si="1"/>
        <v>26.547999999999998</v>
      </c>
      <c r="I34" s="409">
        <f t="shared" ca="1" si="2"/>
        <v>27.876999999999999</v>
      </c>
      <c r="J34" s="409">
        <f t="shared" ca="1" si="3"/>
        <v>29.271000000000001</v>
      </c>
      <c r="K34" s="409">
        <f t="shared" ca="1" si="4"/>
        <v>30.734999999999999</v>
      </c>
      <c r="L34" s="502"/>
      <c r="M34" s="335" t="s">
        <v>588</v>
      </c>
      <c r="N34" s="331" t="str">
        <f t="shared" si="5"/>
        <v>53097C</v>
      </c>
      <c r="O34" s="410" t="str">
        <f t="shared" si="18"/>
        <v>N51</v>
      </c>
      <c r="P34" s="332" t="str">
        <f t="shared" si="7"/>
        <v>Community Safety Surveillance Dispatcher</v>
      </c>
      <c r="Q34" s="411" cm="1">
        <f t="array" aca="1" ref="Q34" ca="1">ROUND(IF($M34="Y",VLOOKUP($N34,INDIRECT($N$2),Q$5,0)*INDIRECT($M$3),VLOOKUP($N34,INDIRECT($N$2),Q$5,0)),IF(LEFT($E34,1)="N",3,0))</f>
        <v>25.286000000000001</v>
      </c>
      <c r="R34" s="411" cm="1">
        <f t="array" aca="1" ref="R34" ca="1">ROUND(IF($M34="Y",VLOOKUP($N34,INDIRECT($N$2),R$5,0)*INDIRECT($M$3),VLOOKUP($N34,INDIRECT($N$2),R$5,0)),IF(LEFT($E34,1)="N",3,0))</f>
        <v>26.547999999999998</v>
      </c>
      <c r="S34" s="411" cm="1">
        <f t="array" aca="1" ref="S34" ca="1">ROUND(IF($M34="Y",VLOOKUP($N34,INDIRECT($N$2),S$5,0)*INDIRECT($M$3),VLOOKUP($N34,INDIRECT($N$2),S$5,0)),IF(LEFT($E34,1)="N",3,0))</f>
        <v>27.876999999999999</v>
      </c>
      <c r="T34" s="411" cm="1">
        <f t="array" aca="1" ref="T34" ca="1">ROUND(IF($M34="Y",VLOOKUP($N34,INDIRECT($N$2),T$5,0)*INDIRECT($M$3),VLOOKUP($N34,INDIRECT($N$2),T$5,0)),IF(LEFT($E34,1)="N",3,0))</f>
        <v>29.271000000000001</v>
      </c>
      <c r="U34" s="411" cm="1">
        <f t="array" aca="1" ref="U34" ca="1">ROUND(IF($M34="Y",VLOOKUP($N34,INDIRECT($N$2),U$5,0)*INDIRECT($M$3),VLOOKUP($N34,INDIRECT($N$2),U$5,0)),IF(LEFT($E34,1)="N",3,0))</f>
        <v>30.734999999999999</v>
      </c>
      <c r="V34" s="454"/>
      <c r="W34" s="412" t="str">
        <f t="shared" si="17"/>
        <v>Y</v>
      </c>
      <c r="X34" s="355" t="str">
        <f t="shared" si="14"/>
        <v>53097C</v>
      </c>
      <c r="Y34" s="413" t="str">
        <f t="shared" si="16"/>
        <v>N51</v>
      </c>
      <c r="Z34" s="355" t="str">
        <f t="shared" si="15"/>
        <v>Community Safety Surveillance Dispatcher</v>
      </c>
      <c r="AA34" s="414">
        <f t="shared" ca="1" si="9"/>
        <v>25.286000000000001</v>
      </c>
      <c r="AB34" s="414">
        <f t="shared" ca="1" si="10"/>
        <v>26.547999999999998</v>
      </c>
      <c r="AC34" s="414">
        <f t="shared" ca="1" si="11"/>
        <v>27.876999999999999</v>
      </c>
      <c r="AD34" s="414">
        <f t="shared" ca="1" si="12"/>
        <v>29.271000000000001</v>
      </c>
      <c r="AE34" s="414">
        <f t="shared" ca="1" si="13"/>
        <v>30.734999999999999</v>
      </c>
    </row>
    <row r="35" spans="1:31">
      <c r="A35" s="406" t="s">
        <v>89</v>
      </c>
      <c r="B35" s="464" t="s">
        <v>91</v>
      </c>
      <c r="C35" s="406">
        <v>4</v>
      </c>
      <c r="D35" s="407" t="s">
        <v>90</v>
      </c>
      <c r="E35" s="406" t="s">
        <v>43</v>
      </c>
      <c r="F35" s="406">
        <v>198</v>
      </c>
      <c r="G35" s="409">
        <f t="shared" ca="1" si="0"/>
        <v>23.82</v>
      </c>
      <c r="H35" s="409">
        <f t="shared" ca="1" si="1"/>
        <v>25.012</v>
      </c>
      <c r="I35" s="409">
        <f t="shared" ca="1" si="2"/>
        <v>26.259</v>
      </c>
      <c r="J35" s="409">
        <f t="shared" ca="1" si="3"/>
        <v>27.571000000000002</v>
      </c>
      <c r="K35" s="409">
        <f t="shared" ca="1" si="4"/>
        <v>0</v>
      </c>
      <c r="L35" s="502"/>
      <c r="M35" s="335" t="s">
        <v>588</v>
      </c>
      <c r="N35" s="331" t="str">
        <f t="shared" si="5"/>
        <v>02350C</v>
      </c>
      <c r="O35" s="410" t="str">
        <f t="shared" si="18"/>
        <v>030</v>
      </c>
      <c r="P35" s="332" t="str">
        <f t="shared" si="7"/>
        <v xml:space="preserve">Community Service Officer </v>
      </c>
      <c r="Q35" s="411" cm="1">
        <f t="array" aca="1" ref="Q35" ca="1">ROUND(IF($M35="Y",VLOOKUP($N35,INDIRECT($N$2),Q$5,0)*INDIRECT($M$3),VLOOKUP($N35,INDIRECT($N$2),Q$5,0)),IF(LEFT($E35,1)="N",3,0))</f>
        <v>23.82</v>
      </c>
      <c r="R35" s="411" cm="1">
        <f t="array" aca="1" ref="R35" ca="1">ROUND(IF($M35="Y",VLOOKUP($N35,INDIRECT($N$2),R$5,0)*INDIRECT($M$3),VLOOKUP($N35,INDIRECT($N$2),R$5,0)),IF(LEFT($E35,1)="N",3,0))</f>
        <v>25.012</v>
      </c>
      <c r="S35" s="411" cm="1">
        <f t="array" aca="1" ref="S35" ca="1">ROUND(IF($M35="Y",VLOOKUP($N35,INDIRECT($N$2),S$5,0)*INDIRECT($M$3),VLOOKUP($N35,INDIRECT($N$2),S$5,0)),IF(LEFT($E35,1)="N",3,0))</f>
        <v>26.259</v>
      </c>
      <c r="T35" s="411" cm="1">
        <f t="array" aca="1" ref="T35" ca="1">ROUND(IF($M35="Y",VLOOKUP($N35,INDIRECT($N$2),T$5,0)*INDIRECT($M$3),VLOOKUP($N35,INDIRECT($N$2),T$5,0)),IF(LEFT($E35,1)="N",3,0))</f>
        <v>27.571000000000002</v>
      </c>
      <c r="U35" s="411" cm="1">
        <f t="array" aca="1" ref="U35" ca="1">ROUND(IF($M35="Y",VLOOKUP($N35,INDIRECT($N$2),U$5,0)*INDIRECT($M$3),VLOOKUP($N35,INDIRECT($N$2),U$5,0)),IF(LEFT($E35,1)="N",3,0))</f>
        <v>0</v>
      </c>
      <c r="V35" s="454"/>
      <c r="W35" s="412" t="str">
        <f t="shared" si="17"/>
        <v>Y</v>
      </c>
      <c r="X35" s="355" t="str">
        <f t="shared" si="14"/>
        <v>02350C</v>
      </c>
      <c r="Y35" s="413" t="str">
        <f t="shared" si="16"/>
        <v>030</v>
      </c>
      <c r="Z35" s="355" t="str">
        <f t="shared" si="15"/>
        <v xml:space="preserve">Community Service Officer </v>
      </c>
      <c r="AA35" s="414">
        <f t="shared" ca="1" si="9"/>
        <v>23.82</v>
      </c>
      <c r="AB35" s="414">
        <f t="shared" ca="1" si="10"/>
        <v>25.012</v>
      </c>
      <c r="AC35" s="414">
        <f t="shared" ca="1" si="11"/>
        <v>26.259</v>
      </c>
      <c r="AD35" s="414">
        <f t="shared" ca="1" si="12"/>
        <v>27.571000000000002</v>
      </c>
      <c r="AE35" s="414">
        <f t="shared" ca="1" si="13"/>
        <v>0</v>
      </c>
    </row>
    <row r="36" spans="1:31">
      <c r="A36" s="406" t="s">
        <v>93</v>
      </c>
      <c r="B36" s="464" t="s">
        <v>765</v>
      </c>
      <c r="C36" s="406">
        <v>8</v>
      </c>
      <c r="D36" s="407" t="s">
        <v>747</v>
      </c>
      <c r="E36" s="406" t="s">
        <v>43</v>
      </c>
      <c r="F36" s="406">
        <v>393</v>
      </c>
      <c r="G36" s="409">
        <f t="shared" ca="1" si="0"/>
        <v>38.326999999999998</v>
      </c>
      <c r="H36" s="409">
        <f t="shared" ca="1" si="1"/>
        <v>40.244</v>
      </c>
      <c r="I36" s="409">
        <f t="shared" ca="1" si="2"/>
        <v>42.256999999999998</v>
      </c>
      <c r="J36" s="409">
        <f t="shared" ca="1" si="3"/>
        <v>44.372</v>
      </c>
      <c r="K36" s="409">
        <f t="shared" ca="1" si="4"/>
        <v>46.588999999999999</v>
      </c>
      <c r="L36" s="502"/>
      <c r="M36" s="335" t="s">
        <v>588</v>
      </c>
      <c r="N36" s="331" t="str">
        <f t="shared" si="5"/>
        <v>02355C</v>
      </c>
      <c r="O36" s="410" t="str">
        <f t="shared" si="18"/>
        <v>208</v>
      </c>
      <c r="P36" s="332" t="str">
        <f t="shared" si="7"/>
        <v>Complaint Investigation Officer I</v>
      </c>
      <c r="Q36" s="411" cm="1">
        <f t="array" aca="1" ref="Q36" ca="1">ROUND(IF($M36="Y",VLOOKUP($N36,INDIRECT($N$2),Q$5,0)*INDIRECT($M$3),VLOOKUP($N36,INDIRECT($N$2),Q$5,0)),IF(LEFT($E36,1)="N",3,0))</f>
        <v>38.326999999999998</v>
      </c>
      <c r="R36" s="411" cm="1">
        <f t="array" aca="1" ref="R36" ca="1">ROUND(IF($M36="Y",VLOOKUP($N36,INDIRECT($N$2),R$5,0)*INDIRECT($M$3),VLOOKUP($N36,INDIRECT($N$2),R$5,0)),IF(LEFT($E36,1)="N",3,0))</f>
        <v>40.244</v>
      </c>
      <c r="S36" s="411" cm="1">
        <f t="array" aca="1" ref="S36" ca="1">ROUND(IF($M36="Y",VLOOKUP($N36,INDIRECT($N$2),S$5,0)*INDIRECT($M$3),VLOOKUP($N36,INDIRECT($N$2),S$5,0)),IF(LEFT($E36,1)="N",3,0))</f>
        <v>42.256999999999998</v>
      </c>
      <c r="T36" s="411" cm="1">
        <f t="array" aca="1" ref="T36" ca="1">ROUND(IF($M36="Y",VLOOKUP($N36,INDIRECT($N$2),T$5,0)*INDIRECT($M$3),VLOOKUP($N36,INDIRECT($N$2),T$5,0)),IF(LEFT($E36,1)="N",3,0))</f>
        <v>44.372</v>
      </c>
      <c r="U36" s="411" cm="1">
        <f t="array" aca="1" ref="U36" ca="1">ROUND(IF($M36="Y",VLOOKUP($N36,INDIRECT($N$2),U$5,0)*INDIRECT($M$3),VLOOKUP($N36,INDIRECT($N$2),U$5,0)),IF(LEFT($E36,1)="N",3,0))</f>
        <v>46.588999999999999</v>
      </c>
      <c r="V36" s="454"/>
      <c r="W36" s="412" t="str">
        <f t="shared" si="17"/>
        <v>Y</v>
      </c>
      <c r="X36" s="355" t="str">
        <f t="shared" si="14"/>
        <v>02355C</v>
      </c>
      <c r="Y36" s="413" t="str">
        <f t="shared" si="16"/>
        <v>208</v>
      </c>
      <c r="Z36" s="355" t="str">
        <f t="shared" si="15"/>
        <v>Complaint Investigation Officer I</v>
      </c>
      <c r="AA36" s="414">
        <f t="shared" ca="1" si="9"/>
        <v>38.326999999999998</v>
      </c>
      <c r="AB36" s="414">
        <f t="shared" ca="1" si="10"/>
        <v>40.244</v>
      </c>
      <c r="AC36" s="414">
        <f t="shared" ca="1" si="11"/>
        <v>42.256999999999998</v>
      </c>
      <c r="AD36" s="414">
        <f t="shared" ca="1" si="12"/>
        <v>44.372</v>
      </c>
      <c r="AE36" s="414">
        <f t="shared" ca="1" si="13"/>
        <v>46.588999999999999</v>
      </c>
    </row>
    <row r="37" spans="1:31">
      <c r="A37" s="420" t="s">
        <v>26</v>
      </c>
      <c r="B37" s="467" t="s">
        <v>28</v>
      </c>
      <c r="C37" s="420">
        <v>9</v>
      </c>
      <c r="D37" s="407" t="s">
        <v>27</v>
      </c>
      <c r="E37" s="420" t="s">
        <v>21</v>
      </c>
      <c r="F37" s="420">
        <v>420</v>
      </c>
      <c r="G37" s="409">
        <f t="shared" ca="1" si="0"/>
        <v>83386</v>
      </c>
      <c r="H37" s="409">
        <f t="shared" ca="1" si="1"/>
        <v>87556</v>
      </c>
      <c r="I37" s="409">
        <f t="shared" ca="1" si="2"/>
        <v>91933</v>
      </c>
      <c r="J37" s="409">
        <f t="shared" ca="1" si="3"/>
        <v>96529</v>
      </c>
      <c r="K37" s="409">
        <f t="shared" ca="1" si="4"/>
        <v>101356</v>
      </c>
      <c r="L37" s="502"/>
      <c r="M37" s="335" t="s">
        <v>588</v>
      </c>
      <c r="N37" s="331" t="str">
        <f t="shared" si="5"/>
        <v>05955C</v>
      </c>
      <c r="O37" s="410" t="str">
        <f t="shared" si="18"/>
        <v>95</v>
      </c>
      <c r="P37" s="332" t="str">
        <f t="shared" si="7"/>
        <v xml:space="preserve">Complaint Investigation Officer II </v>
      </c>
      <c r="Q37" s="411" cm="1">
        <f t="array" aca="1" ref="Q37" ca="1">ROUND(IF($M37="Y",VLOOKUP($N37,INDIRECT($N$2),Q$5,0)*INDIRECT($M$3),VLOOKUP($N37,INDIRECT($N$2),Q$5,0)),IF(LEFT($E37,1)="N",3,0))</f>
        <v>83386</v>
      </c>
      <c r="R37" s="411" cm="1">
        <f t="array" aca="1" ref="R37" ca="1">ROUND(IF($M37="Y",VLOOKUP($N37,INDIRECT($N$2),R$5,0)*INDIRECT($M$3),VLOOKUP($N37,INDIRECT($N$2),R$5,0)),IF(LEFT($E37,1)="N",3,0))</f>
        <v>87556</v>
      </c>
      <c r="S37" s="411" cm="1">
        <f t="array" aca="1" ref="S37" ca="1">ROUND(IF($M37="Y",VLOOKUP($N37,INDIRECT($N$2),S$5,0)*INDIRECT($M$3),VLOOKUP($N37,INDIRECT($N$2),S$5,0)),IF(LEFT($E37,1)="N",3,0))</f>
        <v>91933</v>
      </c>
      <c r="T37" s="411" cm="1">
        <f t="array" aca="1" ref="T37" ca="1">ROUND(IF($M37="Y",VLOOKUP($N37,INDIRECT($N$2),T$5,0)*INDIRECT($M$3),VLOOKUP($N37,INDIRECT($N$2),T$5,0)),IF(LEFT($E37,1)="N",3,0))</f>
        <v>96529</v>
      </c>
      <c r="U37" s="411" cm="1">
        <f t="array" aca="1" ref="U37" ca="1">ROUND(IF($M37="Y",VLOOKUP($N37,INDIRECT($N$2),U$5,0)*INDIRECT($M$3),VLOOKUP($N37,INDIRECT($N$2),U$5,0)),IF(LEFT($E37,1)="N",3,0))</f>
        <v>101356</v>
      </c>
      <c r="V37" s="454"/>
      <c r="W37" s="412" t="str">
        <f t="shared" si="17"/>
        <v>Y</v>
      </c>
      <c r="X37" s="355" t="str">
        <f t="shared" si="14"/>
        <v>05955C</v>
      </c>
      <c r="Y37" s="413" t="str">
        <f t="shared" si="16"/>
        <v>95</v>
      </c>
      <c r="Z37" s="355" t="str">
        <f t="shared" si="15"/>
        <v xml:space="preserve">Complaint Investigation Officer II </v>
      </c>
      <c r="AA37" s="414">
        <f t="shared" ca="1" si="9"/>
        <v>40.089999999999996</v>
      </c>
      <c r="AB37" s="414">
        <f t="shared" ca="1" si="10"/>
        <v>42.094999999999999</v>
      </c>
      <c r="AC37" s="414">
        <f t="shared" ca="1" si="11"/>
        <v>44.198999999999998</v>
      </c>
      <c r="AD37" s="414">
        <f t="shared" ca="1" si="12"/>
        <v>46.408999999999999</v>
      </c>
      <c r="AE37" s="414">
        <f t="shared" ca="1" si="13"/>
        <v>48.728999999999999</v>
      </c>
    </row>
    <row r="38" spans="1:31">
      <c r="A38" s="406" t="s">
        <v>96</v>
      </c>
      <c r="B38" s="464" t="s">
        <v>98</v>
      </c>
      <c r="C38" s="406">
        <v>4</v>
      </c>
      <c r="D38" s="407" t="s">
        <v>97</v>
      </c>
      <c r="E38" s="406" t="s">
        <v>43</v>
      </c>
      <c r="F38" s="406">
        <v>218</v>
      </c>
      <c r="G38" s="409">
        <f t="shared" ca="1" si="0"/>
        <v>24.085999999999999</v>
      </c>
      <c r="H38" s="409">
        <f t="shared" ca="1" si="1"/>
        <v>25.291</v>
      </c>
      <c r="I38" s="409">
        <f t="shared" ca="1" si="2"/>
        <v>26.555</v>
      </c>
      <c r="J38" s="409">
        <f t="shared" ca="1" si="3"/>
        <v>27.882000000000001</v>
      </c>
      <c r="K38" s="409">
        <f t="shared" ca="1" si="4"/>
        <v>29.277000000000001</v>
      </c>
      <c r="L38" s="502"/>
      <c r="M38" s="335" t="s">
        <v>588</v>
      </c>
      <c r="N38" s="331" t="str">
        <f t="shared" si="5"/>
        <v>02440C</v>
      </c>
      <c r="O38" s="410" t="str">
        <f t="shared" si="18"/>
        <v>033</v>
      </c>
      <c r="P38" s="332" t="str">
        <f t="shared" si="7"/>
        <v xml:space="preserve">Concierge Convention Center </v>
      </c>
      <c r="Q38" s="411" cm="1">
        <f t="array" aca="1" ref="Q38" ca="1">ROUND(IF($M38="Y",VLOOKUP($N38,INDIRECT($N$2),Q$5,0)*INDIRECT($M$3),VLOOKUP($N38,INDIRECT($N$2),Q$5,0)),IF(LEFT($E38,1)="N",3,0))</f>
        <v>24.085999999999999</v>
      </c>
      <c r="R38" s="411" cm="1">
        <f t="array" aca="1" ref="R38" ca="1">ROUND(IF($M38="Y",VLOOKUP($N38,INDIRECT($N$2),R$5,0)*INDIRECT($M$3),VLOOKUP($N38,INDIRECT($N$2),R$5,0)),IF(LEFT($E38,1)="N",3,0))</f>
        <v>25.291</v>
      </c>
      <c r="S38" s="411" cm="1">
        <f t="array" aca="1" ref="S38" ca="1">ROUND(IF($M38="Y",VLOOKUP($N38,INDIRECT($N$2),S$5,0)*INDIRECT($M$3),VLOOKUP($N38,INDIRECT($N$2),S$5,0)),IF(LEFT($E38,1)="N",3,0))</f>
        <v>26.555</v>
      </c>
      <c r="T38" s="411" cm="1">
        <f t="array" aca="1" ref="T38" ca="1">ROUND(IF($M38="Y",VLOOKUP($N38,INDIRECT($N$2),T$5,0)*INDIRECT($M$3),VLOOKUP($N38,INDIRECT($N$2),T$5,0)),IF(LEFT($E38,1)="N",3,0))</f>
        <v>27.882000000000001</v>
      </c>
      <c r="U38" s="411" cm="1">
        <f t="array" aca="1" ref="U38" ca="1">ROUND(IF($M38="Y",VLOOKUP($N38,INDIRECT($N$2),U$5,0)*INDIRECT($M$3),VLOOKUP($N38,INDIRECT($N$2),U$5,0)),IF(LEFT($E38,1)="N",3,0))</f>
        <v>29.277000000000001</v>
      </c>
      <c r="V38" s="454"/>
      <c r="W38" s="412" t="str">
        <f t="shared" si="17"/>
        <v>Y</v>
      </c>
      <c r="X38" s="355" t="str">
        <f t="shared" si="14"/>
        <v>02440C</v>
      </c>
      <c r="Y38" s="413" t="str">
        <f t="shared" si="16"/>
        <v>033</v>
      </c>
      <c r="Z38" s="355" t="str">
        <f t="shared" si="15"/>
        <v xml:space="preserve">Concierge Convention Center </v>
      </c>
      <c r="AA38" s="414">
        <f t="shared" ca="1" si="9"/>
        <v>24.085999999999999</v>
      </c>
      <c r="AB38" s="414">
        <f t="shared" ca="1" si="10"/>
        <v>25.291</v>
      </c>
      <c r="AC38" s="414">
        <f t="shared" ca="1" si="11"/>
        <v>26.555</v>
      </c>
      <c r="AD38" s="414">
        <f t="shared" ca="1" si="12"/>
        <v>27.882000000000001</v>
      </c>
      <c r="AE38" s="414">
        <f t="shared" ca="1" si="13"/>
        <v>29.277000000000001</v>
      </c>
    </row>
    <row r="39" spans="1:31">
      <c r="A39" s="406" t="s">
        <v>99</v>
      </c>
      <c r="B39" s="464" t="s">
        <v>100</v>
      </c>
      <c r="C39" s="406">
        <v>8</v>
      </c>
      <c r="D39" s="407">
        <v>208</v>
      </c>
      <c r="E39" s="406" t="s">
        <v>43</v>
      </c>
      <c r="F39" s="406">
        <v>393</v>
      </c>
      <c r="G39" s="409">
        <f t="shared" ref="G39:G69" ca="1" si="19">Q39</f>
        <v>38.326999999999998</v>
      </c>
      <c r="H39" s="409">
        <f t="shared" ref="H39:H69" ca="1" si="20">R39</f>
        <v>40.244</v>
      </c>
      <c r="I39" s="409">
        <f t="shared" ref="I39:I69" ca="1" si="21">S39</f>
        <v>42.256999999999998</v>
      </c>
      <c r="J39" s="409">
        <f t="shared" ref="J39:J69" ca="1" si="22">T39</f>
        <v>44.372</v>
      </c>
      <c r="K39" s="409">
        <f t="shared" ref="K39:K69" ca="1" si="23">U39</f>
        <v>46.588999999999999</v>
      </c>
      <c r="L39" s="502"/>
      <c r="M39" s="335" t="s">
        <v>588</v>
      </c>
      <c r="N39" s="331" t="str">
        <f t="shared" ref="N39:N69" si="24">A39</f>
        <v>02627C</v>
      </c>
      <c r="O39" s="410">
        <f t="shared" si="18"/>
        <v>208</v>
      </c>
      <c r="P39" s="332" t="str">
        <f t="shared" ref="P39:P69" si="25">B39</f>
        <v xml:space="preserve">Contract Compliance Officer </v>
      </c>
      <c r="Q39" s="411" cm="1">
        <f t="array" aca="1" ref="Q39" ca="1">ROUND(IF($M39="Y",VLOOKUP($N39,INDIRECT($N$2),Q$5,0)*INDIRECT($M$3),VLOOKUP($N39,INDIRECT($N$2),Q$5,0)),IF(LEFT($E39,1)="N",3,0))</f>
        <v>38.326999999999998</v>
      </c>
      <c r="R39" s="411" cm="1">
        <f t="array" aca="1" ref="R39" ca="1">ROUND(IF($M39="Y",VLOOKUP($N39,INDIRECT($N$2),R$5,0)*INDIRECT($M$3),VLOOKUP($N39,INDIRECT($N$2),R$5,0)),IF(LEFT($E39,1)="N",3,0))</f>
        <v>40.244</v>
      </c>
      <c r="S39" s="411" cm="1">
        <f t="array" aca="1" ref="S39" ca="1">ROUND(IF($M39="Y",VLOOKUP($N39,INDIRECT($N$2),S$5,0)*INDIRECT($M$3),VLOOKUP($N39,INDIRECT($N$2),S$5,0)),IF(LEFT($E39,1)="N",3,0))</f>
        <v>42.256999999999998</v>
      </c>
      <c r="T39" s="411" cm="1">
        <f t="array" aca="1" ref="T39" ca="1">ROUND(IF($M39="Y",VLOOKUP($N39,INDIRECT($N$2),T$5,0)*INDIRECT($M$3),VLOOKUP($N39,INDIRECT($N$2),T$5,0)),IF(LEFT($E39,1)="N",3,0))</f>
        <v>44.372</v>
      </c>
      <c r="U39" s="411" cm="1">
        <f t="array" aca="1" ref="U39" ca="1">ROUND(IF($M39="Y",VLOOKUP($N39,INDIRECT($N$2),U$5,0)*INDIRECT($M$3),VLOOKUP($N39,INDIRECT($N$2),U$5,0)),IF(LEFT($E39,1)="N",3,0))</f>
        <v>46.588999999999999</v>
      </c>
      <c r="V39" s="454"/>
      <c r="W39" s="412" t="str">
        <f t="shared" si="17"/>
        <v>Y</v>
      </c>
      <c r="X39" s="355" t="str">
        <f t="shared" si="14"/>
        <v>02627C</v>
      </c>
      <c r="Y39" s="413">
        <f t="shared" si="16"/>
        <v>208</v>
      </c>
      <c r="Z39" s="355" t="str">
        <f t="shared" si="15"/>
        <v xml:space="preserve">Contract Compliance Officer </v>
      </c>
      <c r="AA39" s="414">
        <f t="shared" ref="AA39:AA69" ca="1" si="26">IF(LEFT($E39,1)="N",Q39,ROUNDUP(Q39/2080,3))</f>
        <v>38.326999999999998</v>
      </c>
      <c r="AB39" s="414">
        <f t="shared" ref="AB39:AB69" ca="1" si="27">IF(LEFT($E39,1)="N",R39,ROUNDUP(R39/2080,3))</f>
        <v>40.244</v>
      </c>
      <c r="AC39" s="414">
        <f t="shared" ref="AC39:AC69" ca="1" si="28">IF(LEFT($E39,1)="N",S39,ROUNDUP(S39/2080,3))</f>
        <v>42.256999999999998</v>
      </c>
      <c r="AD39" s="414">
        <f t="shared" ref="AD39:AD69" ca="1" si="29">IF(LEFT($E39,1)="N",T39,ROUNDUP(T39/2080,3))</f>
        <v>44.372</v>
      </c>
      <c r="AE39" s="414">
        <f t="shared" ref="AE39:AE69" ca="1" si="30">IF(LEFT($E39,1)="N",U39,ROUNDUP(U39/2080,3))</f>
        <v>46.588999999999999</v>
      </c>
    </row>
    <row r="40" spans="1:31">
      <c r="A40" s="406" t="s">
        <v>486</v>
      </c>
      <c r="B40" s="464" t="s">
        <v>484</v>
      </c>
      <c r="C40" s="406">
        <v>8</v>
      </c>
      <c r="D40" s="407" t="s">
        <v>94</v>
      </c>
      <c r="E40" s="406" t="s">
        <v>43</v>
      </c>
      <c r="F40" s="406">
        <v>375</v>
      </c>
      <c r="G40" s="409">
        <f t="shared" ca="1" si="19"/>
        <v>36.545000000000002</v>
      </c>
      <c r="H40" s="409">
        <f t="shared" ca="1" si="20"/>
        <v>38.372</v>
      </c>
      <c r="I40" s="409">
        <f t="shared" ca="1" si="21"/>
        <v>40.290999999999997</v>
      </c>
      <c r="J40" s="409">
        <f t="shared" ca="1" si="22"/>
        <v>42.305</v>
      </c>
      <c r="K40" s="409">
        <f t="shared" ca="1" si="23"/>
        <v>44.423000000000002</v>
      </c>
      <c r="L40" s="502"/>
      <c r="M40" s="335" t="s">
        <v>588</v>
      </c>
      <c r="N40" s="331" t="str">
        <f t="shared" si="24"/>
        <v>04950C</v>
      </c>
      <c r="O40" s="410" t="str">
        <f t="shared" si="18"/>
        <v>099</v>
      </c>
      <c r="P40" s="332" t="str">
        <f t="shared" si="25"/>
        <v>Coordinator Water Pumping Stations</v>
      </c>
      <c r="Q40" s="411" cm="1">
        <f t="array" aca="1" ref="Q40" ca="1">ROUND(IF($M40="Y",VLOOKUP($N40,INDIRECT($N$2),Q$5,0)*INDIRECT($M$3),VLOOKUP($N40,INDIRECT($N$2),Q$5,0)),IF(LEFT($E40,1)="N",3,0))</f>
        <v>36.545000000000002</v>
      </c>
      <c r="R40" s="411" cm="1">
        <f t="array" aca="1" ref="R40" ca="1">ROUND(IF($M40="Y",VLOOKUP($N40,INDIRECT($N$2),R$5,0)*INDIRECT($M$3),VLOOKUP($N40,INDIRECT($N$2),R$5,0)),IF(LEFT($E40,1)="N",3,0))</f>
        <v>38.372</v>
      </c>
      <c r="S40" s="411" cm="1">
        <f t="array" aca="1" ref="S40" ca="1">ROUND(IF($M40="Y",VLOOKUP($N40,INDIRECT($N$2),S$5,0)*INDIRECT($M$3),VLOOKUP($N40,INDIRECT($N$2),S$5,0)),IF(LEFT($E40,1)="N",3,0))</f>
        <v>40.290999999999997</v>
      </c>
      <c r="T40" s="411" cm="1">
        <f t="array" aca="1" ref="T40" ca="1">ROUND(IF($M40="Y",VLOOKUP($N40,INDIRECT($N$2),T$5,0)*INDIRECT($M$3),VLOOKUP($N40,INDIRECT($N$2),T$5,0)),IF(LEFT($E40,1)="N",3,0))</f>
        <v>42.305</v>
      </c>
      <c r="U40" s="411" cm="1">
        <f t="array" aca="1" ref="U40" ca="1">ROUND(IF($M40="Y",VLOOKUP($N40,INDIRECT($N$2),U$5,0)*INDIRECT($M$3),VLOOKUP($N40,INDIRECT($N$2),U$5,0)),IF(LEFT($E40,1)="N",3,0))</f>
        <v>44.423000000000002</v>
      </c>
      <c r="V40" s="454"/>
      <c r="W40" s="412" t="str">
        <f t="shared" si="17"/>
        <v>Y</v>
      </c>
      <c r="X40" s="355" t="str">
        <f t="shared" si="14"/>
        <v>04950C</v>
      </c>
      <c r="Y40" s="413" t="str">
        <f t="shared" si="16"/>
        <v>099</v>
      </c>
      <c r="Z40" s="355" t="str">
        <f t="shared" si="15"/>
        <v>Coordinator Water Pumping Stations</v>
      </c>
      <c r="AA40" s="414">
        <f t="shared" ca="1" si="26"/>
        <v>36.545000000000002</v>
      </c>
      <c r="AB40" s="414">
        <f t="shared" ca="1" si="27"/>
        <v>38.372</v>
      </c>
      <c r="AC40" s="414">
        <f t="shared" ca="1" si="28"/>
        <v>40.290999999999997</v>
      </c>
      <c r="AD40" s="414">
        <f t="shared" ca="1" si="29"/>
        <v>42.305</v>
      </c>
      <c r="AE40" s="414">
        <f t="shared" ca="1" si="30"/>
        <v>44.423000000000002</v>
      </c>
    </row>
    <row r="41" spans="1:31">
      <c r="A41" s="406" t="s">
        <v>104</v>
      </c>
      <c r="B41" s="464" t="s">
        <v>106</v>
      </c>
      <c r="C41" s="406">
        <v>6</v>
      </c>
      <c r="D41" s="407" t="s">
        <v>105</v>
      </c>
      <c r="E41" s="406" t="s">
        <v>43</v>
      </c>
      <c r="F41" s="406">
        <v>280</v>
      </c>
      <c r="G41" s="409">
        <f t="shared" ca="1" si="19"/>
        <v>28.870999999999999</v>
      </c>
      <c r="H41" s="409">
        <f t="shared" ca="1" si="20"/>
        <v>30.317</v>
      </c>
      <c r="I41" s="409">
        <f t="shared" ca="1" si="21"/>
        <v>31.83</v>
      </c>
      <c r="J41" s="409">
        <f t="shared" ca="1" si="22"/>
        <v>33.424999999999997</v>
      </c>
      <c r="K41" s="409">
        <f t="shared" ca="1" si="23"/>
        <v>35.094999999999999</v>
      </c>
      <c r="L41" s="502"/>
      <c r="M41" s="335" t="s">
        <v>588</v>
      </c>
      <c r="N41" s="331" t="str">
        <f t="shared" si="24"/>
        <v>02740C</v>
      </c>
      <c r="O41" s="410" t="str">
        <f t="shared" si="18"/>
        <v>076</v>
      </c>
      <c r="P41" s="332" t="str">
        <f t="shared" si="25"/>
        <v>Council Information Spec</v>
      </c>
      <c r="Q41" s="411" cm="1">
        <f t="array" aca="1" ref="Q41" ca="1">ROUND(IF($M41="Y",VLOOKUP($N41,INDIRECT($N$2),Q$5,0)*INDIRECT($M$3),VLOOKUP($N41,INDIRECT($N$2),Q$5,0)),IF(LEFT($E41,1)="N",3,0))</f>
        <v>28.870999999999999</v>
      </c>
      <c r="R41" s="411" cm="1">
        <f t="array" aca="1" ref="R41" ca="1">ROUND(IF($M41="Y",VLOOKUP($N41,INDIRECT($N$2),R$5,0)*INDIRECT($M$3),VLOOKUP($N41,INDIRECT($N$2),R$5,0)),IF(LEFT($E41,1)="N",3,0))</f>
        <v>30.317</v>
      </c>
      <c r="S41" s="411" cm="1">
        <f t="array" aca="1" ref="S41" ca="1">ROUND(IF($M41="Y",VLOOKUP($N41,INDIRECT($N$2),S$5,0)*INDIRECT($M$3),VLOOKUP($N41,INDIRECT($N$2),S$5,0)),IF(LEFT($E41,1)="N",3,0))</f>
        <v>31.83</v>
      </c>
      <c r="T41" s="411" cm="1">
        <f t="array" aca="1" ref="T41" ca="1">ROUND(IF($M41="Y",VLOOKUP($N41,INDIRECT($N$2),T$5,0)*INDIRECT($M$3),VLOOKUP($N41,INDIRECT($N$2),T$5,0)),IF(LEFT($E41,1)="N",3,0))</f>
        <v>33.424999999999997</v>
      </c>
      <c r="U41" s="411" cm="1">
        <f t="array" aca="1" ref="U41" ca="1">ROUND(IF($M41="Y",VLOOKUP($N41,INDIRECT($N$2),U$5,0)*INDIRECT($M$3),VLOOKUP($N41,INDIRECT($N$2),U$5,0)),IF(LEFT($E41,1)="N",3,0))</f>
        <v>35.094999999999999</v>
      </c>
      <c r="V41" s="454"/>
      <c r="W41" s="412" t="str">
        <f t="shared" si="17"/>
        <v>Y</v>
      </c>
      <c r="X41" s="355" t="str">
        <f t="shared" si="14"/>
        <v>02740C</v>
      </c>
      <c r="Y41" s="413" t="str">
        <f t="shared" si="16"/>
        <v>076</v>
      </c>
      <c r="Z41" s="355" t="str">
        <f t="shared" si="15"/>
        <v>Council Information Spec</v>
      </c>
      <c r="AA41" s="414">
        <f t="shared" ca="1" si="26"/>
        <v>28.870999999999999</v>
      </c>
      <c r="AB41" s="414">
        <f t="shared" ca="1" si="27"/>
        <v>30.317</v>
      </c>
      <c r="AC41" s="414">
        <f t="shared" ca="1" si="28"/>
        <v>31.83</v>
      </c>
      <c r="AD41" s="414">
        <f t="shared" ca="1" si="29"/>
        <v>33.424999999999997</v>
      </c>
      <c r="AE41" s="414">
        <f t="shared" ca="1" si="30"/>
        <v>35.094999999999999</v>
      </c>
    </row>
    <row r="42" spans="1:31">
      <c r="A42" s="420" t="s">
        <v>29</v>
      </c>
      <c r="B42" s="467" t="s">
        <v>30</v>
      </c>
      <c r="C42" s="420">
        <v>9</v>
      </c>
      <c r="D42" s="407" t="s">
        <v>20</v>
      </c>
      <c r="E42" s="420" t="s">
        <v>21</v>
      </c>
      <c r="F42" s="420">
        <v>413</v>
      </c>
      <c r="G42" s="409">
        <f t="shared" ca="1" si="19"/>
        <v>83128</v>
      </c>
      <c r="H42" s="409">
        <f t="shared" ca="1" si="20"/>
        <v>87286</v>
      </c>
      <c r="I42" s="409">
        <f t="shared" ca="1" si="21"/>
        <v>91650</v>
      </c>
      <c r="J42" s="409">
        <f t="shared" ca="1" si="22"/>
        <v>96232</v>
      </c>
      <c r="K42" s="409">
        <f t="shared" ca="1" si="23"/>
        <v>101045</v>
      </c>
      <c r="L42" s="502"/>
      <c r="M42" s="335" t="s">
        <v>588</v>
      </c>
      <c r="N42" s="331" t="str">
        <f t="shared" si="24"/>
        <v>52730C</v>
      </c>
      <c r="O42" s="410" t="str">
        <f t="shared" si="18"/>
        <v>120</v>
      </c>
      <c r="P42" s="332" t="str">
        <f t="shared" si="25"/>
        <v xml:space="preserve">CPED Project Coordinator </v>
      </c>
      <c r="Q42" s="411" cm="1">
        <f t="array" aca="1" ref="Q42" ca="1">ROUND(IF($M42="Y",VLOOKUP($N42,INDIRECT($N$2),Q$5,0)*INDIRECT($M$3),VLOOKUP($N42,INDIRECT($N$2),Q$5,0)),IF(LEFT($E42,1)="N",3,0))</f>
        <v>83128</v>
      </c>
      <c r="R42" s="411" cm="1">
        <f t="array" aca="1" ref="R42" ca="1">ROUND(IF($M42="Y",VLOOKUP($N42,INDIRECT($N$2),R$5,0)*INDIRECT($M$3),VLOOKUP($N42,INDIRECT($N$2),R$5,0)),IF(LEFT($E42,1)="N",3,0))</f>
        <v>87286</v>
      </c>
      <c r="S42" s="411" cm="1">
        <f t="array" aca="1" ref="S42" ca="1">ROUND(IF($M42="Y",VLOOKUP($N42,INDIRECT($N$2),S$5,0)*INDIRECT($M$3),VLOOKUP($N42,INDIRECT($N$2),S$5,0)),IF(LEFT($E42,1)="N",3,0))</f>
        <v>91650</v>
      </c>
      <c r="T42" s="411" cm="1">
        <f t="array" aca="1" ref="T42" ca="1">ROUND(IF($M42="Y",VLOOKUP($N42,INDIRECT($N$2),T$5,0)*INDIRECT($M$3),VLOOKUP($N42,INDIRECT($N$2),T$5,0)),IF(LEFT($E42,1)="N",3,0))</f>
        <v>96232</v>
      </c>
      <c r="U42" s="411" cm="1">
        <f t="array" aca="1" ref="U42" ca="1">ROUND(IF($M42="Y",VLOOKUP($N42,INDIRECT($N$2),U$5,0)*INDIRECT($M$3),VLOOKUP($N42,INDIRECT($N$2),U$5,0)),IF(LEFT($E42,1)="N",3,0))</f>
        <v>101045</v>
      </c>
      <c r="V42" s="454"/>
      <c r="W42" s="412" t="str">
        <f t="shared" si="17"/>
        <v>Y</v>
      </c>
      <c r="X42" s="355" t="str">
        <f t="shared" si="14"/>
        <v>52730C</v>
      </c>
      <c r="Y42" s="413" t="str">
        <f t="shared" si="16"/>
        <v>120</v>
      </c>
      <c r="Z42" s="355" t="str">
        <f t="shared" si="15"/>
        <v xml:space="preserve">CPED Project Coordinator </v>
      </c>
      <c r="AA42" s="414">
        <f t="shared" ca="1" si="26"/>
        <v>39.966000000000001</v>
      </c>
      <c r="AB42" s="414">
        <f t="shared" ca="1" si="27"/>
        <v>41.964999999999996</v>
      </c>
      <c r="AC42" s="414">
        <f t="shared" ca="1" si="28"/>
        <v>44.062999999999995</v>
      </c>
      <c r="AD42" s="414">
        <f t="shared" ca="1" si="29"/>
        <v>46.265999999999998</v>
      </c>
      <c r="AE42" s="414">
        <f t="shared" ca="1" si="30"/>
        <v>48.58</v>
      </c>
    </row>
    <row r="43" spans="1:31">
      <c r="A43" s="406" t="s">
        <v>107</v>
      </c>
      <c r="B43" s="464" t="s">
        <v>109</v>
      </c>
      <c r="C43" s="406">
        <v>7</v>
      </c>
      <c r="D43" s="407" t="s">
        <v>108</v>
      </c>
      <c r="E43" s="406" t="s">
        <v>43</v>
      </c>
      <c r="F43" s="406">
        <v>343</v>
      </c>
      <c r="G43" s="409">
        <f t="shared" ca="1" si="19"/>
        <v>33.598999999999997</v>
      </c>
      <c r="H43" s="409">
        <f t="shared" ca="1" si="20"/>
        <v>35.280999999999999</v>
      </c>
      <c r="I43" s="409">
        <f t="shared" ca="1" si="21"/>
        <v>37.043999999999997</v>
      </c>
      <c r="J43" s="409">
        <f t="shared" ca="1" si="22"/>
        <v>38.896000000000001</v>
      </c>
      <c r="K43" s="409">
        <f t="shared" ca="1" si="23"/>
        <v>40.843000000000004</v>
      </c>
      <c r="L43" s="502"/>
      <c r="M43" s="335" t="s">
        <v>588</v>
      </c>
      <c r="N43" s="331" t="str">
        <f t="shared" si="24"/>
        <v>02775C</v>
      </c>
      <c r="O43" s="410" t="str">
        <f t="shared" si="18"/>
        <v>105</v>
      </c>
      <c r="P43" s="332" t="str">
        <f t="shared" si="25"/>
        <v xml:space="preserve">Crime Prevention Specialist </v>
      </c>
      <c r="Q43" s="411" cm="1">
        <f t="array" aca="1" ref="Q43" ca="1">ROUND(IF($M43="Y",VLOOKUP($N43,INDIRECT($N$2),Q$5,0)*INDIRECT($M$3),VLOOKUP($N43,INDIRECT($N$2),Q$5,0)),IF(LEFT($E43,1)="N",3,0))</f>
        <v>33.598999999999997</v>
      </c>
      <c r="R43" s="411" cm="1">
        <f t="array" aca="1" ref="R43" ca="1">ROUND(IF($M43="Y",VLOOKUP($N43,INDIRECT($N$2),R$5,0)*INDIRECT($M$3),VLOOKUP($N43,INDIRECT($N$2),R$5,0)),IF(LEFT($E43,1)="N",3,0))</f>
        <v>35.280999999999999</v>
      </c>
      <c r="S43" s="411" cm="1">
        <f t="array" aca="1" ref="S43" ca="1">ROUND(IF($M43="Y",VLOOKUP($N43,INDIRECT($N$2),S$5,0)*INDIRECT($M$3),VLOOKUP($N43,INDIRECT($N$2),S$5,0)),IF(LEFT($E43,1)="N",3,0))</f>
        <v>37.043999999999997</v>
      </c>
      <c r="T43" s="411" cm="1">
        <f t="array" aca="1" ref="T43" ca="1">ROUND(IF($M43="Y",VLOOKUP($N43,INDIRECT($N$2),T$5,0)*INDIRECT($M$3),VLOOKUP($N43,INDIRECT($N$2),T$5,0)),IF(LEFT($E43,1)="N",3,0))</f>
        <v>38.896000000000001</v>
      </c>
      <c r="U43" s="411" cm="1">
        <f t="array" aca="1" ref="U43" ca="1">ROUND(IF($M43="Y",VLOOKUP($N43,INDIRECT($N$2),U$5,0)*INDIRECT($M$3),VLOOKUP($N43,INDIRECT($N$2),U$5,0)),IF(LEFT($E43,1)="N",3,0))</f>
        <v>40.843000000000004</v>
      </c>
      <c r="V43" s="454"/>
      <c r="W43" s="412" t="str">
        <f t="shared" si="17"/>
        <v>Y</v>
      </c>
      <c r="X43" s="355" t="str">
        <f t="shared" si="14"/>
        <v>02775C</v>
      </c>
      <c r="Y43" s="413" t="str">
        <f t="shared" si="16"/>
        <v>105</v>
      </c>
      <c r="Z43" s="355" t="str">
        <f t="shared" si="15"/>
        <v xml:space="preserve">Crime Prevention Specialist </v>
      </c>
      <c r="AA43" s="414">
        <f t="shared" ca="1" si="26"/>
        <v>33.598999999999997</v>
      </c>
      <c r="AB43" s="414">
        <f t="shared" ca="1" si="27"/>
        <v>35.280999999999999</v>
      </c>
      <c r="AC43" s="414">
        <f t="shared" ca="1" si="28"/>
        <v>37.043999999999997</v>
      </c>
      <c r="AD43" s="414">
        <f t="shared" ca="1" si="29"/>
        <v>38.896000000000001</v>
      </c>
      <c r="AE43" s="414">
        <f t="shared" ca="1" si="30"/>
        <v>40.843000000000004</v>
      </c>
    </row>
    <row r="44" spans="1:31">
      <c r="A44" s="406" t="s">
        <v>115</v>
      </c>
      <c r="B44" s="464" t="s">
        <v>667</v>
      </c>
      <c r="C44" s="406">
        <v>5</v>
      </c>
      <c r="D44" s="407" t="s">
        <v>76</v>
      </c>
      <c r="E44" s="406" t="s">
        <v>43</v>
      </c>
      <c r="F44" s="406">
        <v>268</v>
      </c>
      <c r="G44" s="409">
        <f t="shared" ca="1" si="19"/>
        <v>27.692</v>
      </c>
      <c r="H44" s="409">
        <f t="shared" ca="1" si="20"/>
        <v>29.079000000000001</v>
      </c>
      <c r="I44" s="409">
        <f t="shared" ca="1" si="21"/>
        <v>30.530999999999999</v>
      </c>
      <c r="J44" s="409">
        <f t="shared" ca="1" si="22"/>
        <v>32.058</v>
      </c>
      <c r="K44" s="409">
        <f t="shared" ca="1" si="23"/>
        <v>33.661999999999999</v>
      </c>
      <c r="L44" s="502"/>
      <c r="M44" s="335" t="s">
        <v>588</v>
      </c>
      <c r="N44" s="331" t="str">
        <f t="shared" si="24"/>
        <v>02850C</v>
      </c>
      <c r="O44" s="410" t="str">
        <f t="shared" si="18"/>
        <v>060</v>
      </c>
      <c r="P44" s="332" t="str">
        <f t="shared" si="25"/>
        <v xml:space="preserve">Customer Service Representative I </v>
      </c>
      <c r="Q44" s="411" cm="1">
        <f t="array" aca="1" ref="Q44" ca="1">ROUND(IF($M44="Y",VLOOKUP($N44,INDIRECT($N$2),Q$5,0)*INDIRECT($M$3),VLOOKUP($N44,INDIRECT($N$2),Q$5,0)),IF(LEFT($E44,1)="N",3,0))</f>
        <v>27.692</v>
      </c>
      <c r="R44" s="411" cm="1">
        <f t="array" aca="1" ref="R44" ca="1">ROUND(IF($M44="Y",VLOOKUP($N44,INDIRECT($N$2),R$5,0)*INDIRECT($M$3),VLOOKUP($N44,INDIRECT($N$2),R$5,0)),IF(LEFT($E44,1)="N",3,0))</f>
        <v>29.079000000000001</v>
      </c>
      <c r="S44" s="411" cm="1">
        <f t="array" aca="1" ref="S44" ca="1">ROUND(IF($M44="Y",VLOOKUP($N44,INDIRECT($N$2),S$5,0)*INDIRECT($M$3),VLOOKUP($N44,INDIRECT($N$2),S$5,0)),IF(LEFT($E44,1)="N",3,0))</f>
        <v>30.530999999999999</v>
      </c>
      <c r="T44" s="411" cm="1">
        <f t="array" aca="1" ref="T44" ca="1">ROUND(IF($M44="Y",VLOOKUP($N44,INDIRECT($N$2),T$5,0)*INDIRECT($M$3),VLOOKUP($N44,INDIRECT($N$2),T$5,0)),IF(LEFT($E44,1)="N",3,0))</f>
        <v>32.058</v>
      </c>
      <c r="U44" s="411" cm="1">
        <f t="array" aca="1" ref="U44" ca="1">ROUND(IF($M44="Y",VLOOKUP($N44,INDIRECT($N$2),U$5,0)*INDIRECT($M$3),VLOOKUP($N44,INDIRECT($N$2),U$5,0)),IF(LEFT($E44,1)="N",3,0))</f>
        <v>33.661999999999999</v>
      </c>
      <c r="V44" s="454"/>
      <c r="W44" s="412" t="str">
        <f t="shared" si="17"/>
        <v>Y</v>
      </c>
      <c r="X44" s="355" t="str">
        <f t="shared" si="14"/>
        <v>02850C</v>
      </c>
      <c r="Y44" s="413" t="str">
        <f t="shared" si="16"/>
        <v>060</v>
      </c>
      <c r="Z44" s="355" t="str">
        <f t="shared" si="15"/>
        <v xml:space="preserve">Customer Service Representative I </v>
      </c>
      <c r="AA44" s="414">
        <f t="shared" ca="1" si="26"/>
        <v>27.692</v>
      </c>
      <c r="AB44" s="414">
        <f t="shared" ca="1" si="27"/>
        <v>29.079000000000001</v>
      </c>
      <c r="AC44" s="414">
        <f t="shared" ca="1" si="28"/>
        <v>30.530999999999999</v>
      </c>
      <c r="AD44" s="414">
        <f t="shared" ca="1" si="29"/>
        <v>32.058</v>
      </c>
      <c r="AE44" s="414">
        <f t="shared" ca="1" si="30"/>
        <v>33.661999999999999</v>
      </c>
    </row>
    <row r="45" spans="1:31">
      <c r="A45" s="406" t="s">
        <v>117</v>
      </c>
      <c r="B45" s="464" t="s">
        <v>668</v>
      </c>
      <c r="C45" s="406">
        <v>6</v>
      </c>
      <c r="D45" s="407" t="s">
        <v>118</v>
      </c>
      <c r="E45" s="406" t="s">
        <v>43</v>
      </c>
      <c r="F45" s="406">
        <v>295</v>
      </c>
      <c r="G45" s="409">
        <f t="shared" ca="1" si="19"/>
        <v>30.045999999999999</v>
      </c>
      <c r="H45" s="409">
        <f t="shared" ca="1" si="20"/>
        <v>31.545999999999999</v>
      </c>
      <c r="I45" s="409">
        <f t="shared" ca="1" si="21"/>
        <v>33.124000000000002</v>
      </c>
      <c r="J45" s="409">
        <f t="shared" ca="1" si="22"/>
        <v>34.781999999999996</v>
      </c>
      <c r="K45" s="409">
        <f t="shared" ca="1" si="23"/>
        <v>36.518999999999998</v>
      </c>
      <c r="L45" s="502"/>
      <c r="M45" s="335" t="s">
        <v>588</v>
      </c>
      <c r="N45" s="331" t="str">
        <f t="shared" si="24"/>
        <v>02860C</v>
      </c>
      <c r="O45" s="410" t="str">
        <f t="shared" si="18"/>
        <v>067</v>
      </c>
      <c r="P45" s="332" t="str">
        <f t="shared" si="25"/>
        <v xml:space="preserve">Customer Service Representative II </v>
      </c>
      <c r="Q45" s="411" cm="1">
        <f t="array" aca="1" ref="Q45" ca="1">ROUND(IF($M45="Y",VLOOKUP($N45,INDIRECT($N$2),Q$5,0)*INDIRECT($M$3),VLOOKUP($N45,INDIRECT($N$2),Q$5,0)),IF(LEFT($E45,1)="N",3,0))</f>
        <v>30.045999999999999</v>
      </c>
      <c r="R45" s="411" cm="1">
        <f t="array" aca="1" ref="R45" ca="1">ROUND(IF($M45="Y",VLOOKUP($N45,INDIRECT($N$2),R$5,0)*INDIRECT($M$3),VLOOKUP($N45,INDIRECT($N$2),R$5,0)),IF(LEFT($E45,1)="N",3,0))</f>
        <v>31.545999999999999</v>
      </c>
      <c r="S45" s="411" cm="1">
        <f t="array" aca="1" ref="S45" ca="1">ROUND(IF($M45="Y",VLOOKUP($N45,INDIRECT($N$2),S$5,0)*INDIRECT($M$3),VLOOKUP($N45,INDIRECT($N$2),S$5,0)),IF(LEFT($E45,1)="N",3,0))</f>
        <v>33.124000000000002</v>
      </c>
      <c r="T45" s="411" cm="1">
        <f t="array" aca="1" ref="T45" ca="1">ROUND(IF($M45="Y",VLOOKUP($N45,INDIRECT($N$2),T$5,0)*INDIRECT($M$3),VLOOKUP($N45,INDIRECT($N$2),T$5,0)),IF(LEFT($E45,1)="N",3,0))</f>
        <v>34.781999999999996</v>
      </c>
      <c r="U45" s="411" cm="1">
        <f t="array" aca="1" ref="U45" ca="1">ROUND(IF($M45="Y",VLOOKUP($N45,INDIRECT($N$2),U$5,0)*INDIRECT($M$3),VLOOKUP($N45,INDIRECT($N$2),U$5,0)),IF(LEFT($E45,1)="N",3,0))</f>
        <v>36.518999999999998</v>
      </c>
      <c r="V45" s="454"/>
      <c r="W45" s="412" t="str">
        <f t="shared" si="17"/>
        <v>Y</v>
      </c>
      <c r="X45" s="355" t="str">
        <f t="shared" ref="X45:X74" si="31">N45</f>
        <v>02860C</v>
      </c>
      <c r="Y45" s="413" t="str">
        <f t="shared" si="16"/>
        <v>067</v>
      </c>
      <c r="Z45" s="355" t="str">
        <f t="shared" ref="Z45:Z74" si="32">P45</f>
        <v xml:space="preserve">Customer Service Representative II </v>
      </c>
      <c r="AA45" s="414">
        <f t="shared" ca="1" si="26"/>
        <v>30.045999999999999</v>
      </c>
      <c r="AB45" s="414">
        <f t="shared" ca="1" si="27"/>
        <v>31.545999999999999</v>
      </c>
      <c r="AC45" s="414">
        <f t="shared" ca="1" si="28"/>
        <v>33.124000000000002</v>
      </c>
      <c r="AD45" s="414">
        <f t="shared" ca="1" si="29"/>
        <v>34.781999999999996</v>
      </c>
      <c r="AE45" s="414">
        <f t="shared" ca="1" si="30"/>
        <v>36.518999999999998</v>
      </c>
    </row>
    <row r="46" spans="1:31">
      <c r="A46" s="423" t="s">
        <v>670</v>
      </c>
      <c r="B46" s="464" t="s">
        <v>669</v>
      </c>
      <c r="C46" s="406">
        <v>7</v>
      </c>
      <c r="D46" s="407" t="s">
        <v>121</v>
      </c>
      <c r="E46" s="406" t="s">
        <v>43</v>
      </c>
      <c r="F46" s="406">
        <v>323</v>
      </c>
      <c r="G46" s="409">
        <f t="shared" ca="1" si="19"/>
        <v>32.44</v>
      </c>
      <c r="H46" s="409">
        <f t="shared" ca="1" si="20"/>
        <v>34.061</v>
      </c>
      <c r="I46" s="409">
        <f t="shared" ca="1" si="21"/>
        <v>35.765000000000001</v>
      </c>
      <c r="J46" s="409">
        <f t="shared" ca="1" si="22"/>
        <v>37.554000000000002</v>
      </c>
      <c r="K46" s="409">
        <f t="shared" ca="1" si="23"/>
        <v>39.432000000000002</v>
      </c>
      <c r="L46" s="502"/>
      <c r="M46" s="335" t="s">
        <v>588</v>
      </c>
      <c r="N46" s="331" t="str">
        <f t="shared" si="24"/>
        <v>53038C</v>
      </c>
      <c r="O46" s="410" t="str">
        <f t="shared" si="18"/>
        <v>084</v>
      </c>
      <c r="P46" s="332" t="str">
        <f t="shared" si="25"/>
        <v>Customer Service Representative, Lead</v>
      </c>
      <c r="Q46" s="411" cm="1">
        <f t="array" aca="1" ref="Q46" ca="1">ROUND(IF($M46="Y",VLOOKUP($N46,INDIRECT($N$2),Q$5,0)*INDIRECT($M$3),VLOOKUP($N46,INDIRECT($N$2),Q$5,0)),IF(LEFT($E46,1)="N",3,0))</f>
        <v>32.44</v>
      </c>
      <c r="R46" s="411" cm="1">
        <f t="array" aca="1" ref="R46" ca="1">ROUND(IF($M46="Y",VLOOKUP($N46,INDIRECT($N$2),R$5,0)*INDIRECT($M$3),VLOOKUP($N46,INDIRECT($N$2),R$5,0)),IF(LEFT($E46,1)="N",3,0))</f>
        <v>34.061</v>
      </c>
      <c r="S46" s="411" cm="1">
        <f t="array" aca="1" ref="S46" ca="1">ROUND(IF($M46="Y",VLOOKUP($N46,INDIRECT($N$2),S$5,0)*INDIRECT($M$3),VLOOKUP($N46,INDIRECT($N$2),S$5,0)),IF(LEFT($E46,1)="N",3,0))</f>
        <v>35.765000000000001</v>
      </c>
      <c r="T46" s="411" cm="1">
        <f t="array" aca="1" ref="T46" ca="1">ROUND(IF($M46="Y",VLOOKUP($N46,INDIRECT($N$2),T$5,0)*INDIRECT($M$3),VLOOKUP($N46,INDIRECT($N$2),T$5,0)),IF(LEFT($E46,1)="N",3,0))</f>
        <v>37.554000000000002</v>
      </c>
      <c r="U46" s="411" cm="1">
        <f t="array" aca="1" ref="U46" ca="1">ROUND(IF($M46="Y",VLOOKUP($N46,INDIRECT($N$2),U$5,0)*INDIRECT($M$3),VLOOKUP($N46,INDIRECT($N$2),U$5,0)),IF(LEFT($E46,1)="N",3,0))</f>
        <v>39.432000000000002</v>
      </c>
      <c r="V46" s="454"/>
      <c r="W46" s="412" t="str">
        <f t="shared" si="17"/>
        <v>Y</v>
      </c>
      <c r="X46" s="355" t="str">
        <f t="shared" si="31"/>
        <v>53038C</v>
      </c>
      <c r="Y46" s="413" t="str">
        <f t="shared" ref="Y46:Y75" si="33">O46</f>
        <v>084</v>
      </c>
      <c r="Z46" s="355" t="str">
        <f t="shared" si="32"/>
        <v>Customer Service Representative, Lead</v>
      </c>
      <c r="AA46" s="414">
        <f t="shared" ca="1" si="26"/>
        <v>32.44</v>
      </c>
      <c r="AB46" s="414">
        <f t="shared" ca="1" si="27"/>
        <v>34.061</v>
      </c>
      <c r="AC46" s="414">
        <f t="shared" ca="1" si="28"/>
        <v>35.765000000000001</v>
      </c>
      <c r="AD46" s="414">
        <f t="shared" ca="1" si="29"/>
        <v>37.554000000000002</v>
      </c>
      <c r="AE46" s="414">
        <f t="shared" ca="1" si="30"/>
        <v>39.432000000000002</v>
      </c>
    </row>
    <row r="47" spans="1:31">
      <c r="A47" s="406" t="s">
        <v>120</v>
      </c>
      <c r="B47" s="464" t="s">
        <v>122</v>
      </c>
      <c r="C47" s="406">
        <v>7</v>
      </c>
      <c r="D47" s="407" t="s">
        <v>121</v>
      </c>
      <c r="E47" s="406" t="s">
        <v>43</v>
      </c>
      <c r="F47" s="406">
        <v>320</v>
      </c>
      <c r="G47" s="409">
        <f t="shared" ca="1" si="19"/>
        <v>32.44</v>
      </c>
      <c r="H47" s="409">
        <f t="shared" ca="1" si="20"/>
        <v>34.061</v>
      </c>
      <c r="I47" s="409">
        <f t="shared" ca="1" si="21"/>
        <v>35.765000000000001</v>
      </c>
      <c r="J47" s="409">
        <f t="shared" ca="1" si="22"/>
        <v>37.554000000000002</v>
      </c>
      <c r="K47" s="409">
        <f t="shared" ca="1" si="23"/>
        <v>39.432000000000002</v>
      </c>
      <c r="L47" s="502"/>
      <c r="M47" s="335" t="s">
        <v>588</v>
      </c>
      <c r="N47" s="331" t="str">
        <f t="shared" si="24"/>
        <v>03037C</v>
      </c>
      <c r="O47" s="410" t="str">
        <f t="shared" si="18"/>
        <v>084</v>
      </c>
      <c r="P47" s="332" t="str">
        <f t="shared" si="25"/>
        <v>Development Coordinator I</v>
      </c>
      <c r="Q47" s="411" cm="1">
        <f t="array" aca="1" ref="Q47" ca="1">ROUND(IF($M47="Y",VLOOKUP($N47,INDIRECT($N$2),Q$5,0)*INDIRECT($M$3),VLOOKUP($N47,INDIRECT($N$2),Q$5,0)),IF(LEFT($E47,1)="N",3,0))</f>
        <v>32.44</v>
      </c>
      <c r="R47" s="411" cm="1">
        <f t="array" aca="1" ref="R47" ca="1">ROUND(IF($M47="Y",VLOOKUP($N47,INDIRECT($N$2),R$5,0)*INDIRECT($M$3),VLOOKUP($N47,INDIRECT($N$2),R$5,0)),IF(LEFT($E47,1)="N",3,0))</f>
        <v>34.061</v>
      </c>
      <c r="S47" s="411" cm="1">
        <f t="array" aca="1" ref="S47" ca="1">ROUND(IF($M47="Y",VLOOKUP($N47,INDIRECT($N$2),S$5,0)*INDIRECT($M$3),VLOOKUP($N47,INDIRECT($N$2),S$5,0)),IF(LEFT($E47,1)="N",3,0))</f>
        <v>35.765000000000001</v>
      </c>
      <c r="T47" s="411" cm="1">
        <f t="array" aca="1" ref="T47" ca="1">ROUND(IF($M47="Y",VLOOKUP($N47,INDIRECT($N$2),T$5,0)*INDIRECT($M$3),VLOOKUP($N47,INDIRECT($N$2),T$5,0)),IF(LEFT($E47,1)="N",3,0))</f>
        <v>37.554000000000002</v>
      </c>
      <c r="U47" s="411" cm="1">
        <f t="array" aca="1" ref="U47" ca="1">ROUND(IF($M47="Y",VLOOKUP($N47,INDIRECT($N$2),U$5,0)*INDIRECT($M$3),VLOOKUP($N47,INDIRECT($N$2),U$5,0)),IF(LEFT($E47,1)="N",3,0))</f>
        <v>39.432000000000002</v>
      </c>
      <c r="V47" s="454"/>
      <c r="W47" s="412" t="str">
        <f t="shared" si="17"/>
        <v>Y</v>
      </c>
      <c r="X47" s="355" t="str">
        <f t="shared" si="31"/>
        <v>03037C</v>
      </c>
      <c r="Y47" s="413" t="str">
        <f t="shared" si="33"/>
        <v>084</v>
      </c>
      <c r="Z47" s="355" t="str">
        <f t="shared" si="32"/>
        <v>Development Coordinator I</v>
      </c>
      <c r="AA47" s="414">
        <f t="shared" ca="1" si="26"/>
        <v>32.44</v>
      </c>
      <c r="AB47" s="414">
        <f t="shared" ca="1" si="27"/>
        <v>34.061</v>
      </c>
      <c r="AC47" s="414">
        <f t="shared" ca="1" si="28"/>
        <v>35.765000000000001</v>
      </c>
      <c r="AD47" s="414">
        <f t="shared" ca="1" si="29"/>
        <v>37.554000000000002</v>
      </c>
      <c r="AE47" s="414">
        <f t="shared" ca="1" si="30"/>
        <v>39.432000000000002</v>
      </c>
    </row>
    <row r="48" spans="1:31">
      <c r="A48" s="406" t="s">
        <v>123</v>
      </c>
      <c r="B48" s="464" t="s">
        <v>671</v>
      </c>
      <c r="C48" s="406">
        <v>8</v>
      </c>
      <c r="D48" s="407" t="s">
        <v>743</v>
      </c>
      <c r="E48" s="406" t="s">
        <v>43</v>
      </c>
      <c r="F48" s="406">
        <v>378</v>
      </c>
      <c r="G48" s="409">
        <f t="shared" ca="1" si="19"/>
        <v>37.198</v>
      </c>
      <c r="H48" s="409">
        <f t="shared" ca="1" si="20"/>
        <v>39.057000000000002</v>
      </c>
      <c r="I48" s="409">
        <f t="shared" ca="1" si="21"/>
        <v>41.011000000000003</v>
      </c>
      <c r="J48" s="409">
        <f t="shared" ca="1" si="22"/>
        <v>43.061999999999998</v>
      </c>
      <c r="K48" s="409">
        <f t="shared" ca="1" si="23"/>
        <v>45.213999999999999</v>
      </c>
      <c r="L48" s="502"/>
      <c r="M48" s="335" t="s">
        <v>588</v>
      </c>
      <c r="N48" s="331" t="str">
        <f t="shared" si="24"/>
        <v>03038C</v>
      </c>
      <c r="O48" s="410" t="str">
        <f t="shared" si="18"/>
        <v>209</v>
      </c>
      <c r="P48" s="332" t="str">
        <f t="shared" si="25"/>
        <v>Development Coordinator II</v>
      </c>
      <c r="Q48" s="411" cm="1">
        <f t="array" aca="1" ref="Q48" ca="1">ROUND(IF($M48="Y",VLOOKUP($N48,INDIRECT($N$2),Q$5,0)*INDIRECT($M$3),VLOOKUP($N48,INDIRECT($N$2),Q$5,0)),IF(LEFT($E48,1)="N",3,0))</f>
        <v>37.198</v>
      </c>
      <c r="R48" s="411" cm="1">
        <f t="array" aca="1" ref="R48" ca="1">ROUND(IF($M48="Y",VLOOKUP($N48,INDIRECT($N$2),R$5,0)*INDIRECT($M$3),VLOOKUP($N48,INDIRECT($N$2),R$5,0)),IF(LEFT($E48,1)="N",3,0))</f>
        <v>39.057000000000002</v>
      </c>
      <c r="S48" s="411" cm="1">
        <f t="array" aca="1" ref="S48" ca="1">ROUND(IF($M48="Y",VLOOKUP($N48,INDIRECT($N$2),S$5,0)*INDIRECT($M$3),VLOOKUP($N48,INDIRECT($N$2),S$5,0)),IF(LEFT($E48,1)="N",3,0))</f>
        <v>41.011000000000003</v>
      </c>
      <c r="T48" s="411" cm="1">
        <f t="array" aca="1" ref="T48" ca="1">ROUND(IF($M48="Y",VLOOKUP($N48,INDIRECT($N$2),T$5,0)*INDIRECT($M$3),VLOOKUP($N48,INDIRECT($N$2),T$5,0)),IF(LEFT($E48,1)="N",3,0))</f>
        <v>43.061999999999998</v>
      </c>
      <c r="U48" s="411" cm="1">
        <f t="array" aca="1" ref="U48" ca="1">ROUND(IF($M48="Y",VLOOKUP($N48,INDIRECT($N$2),U$5,0)*INDIRECT($M$3),VLOOKUP($N48,INDIRECT($N$2),U$5,0)),IF(LEFT($E48,1)="N",3,0))</f>
        <v>45.213999999999999</v>
      </c>
      <c r="V48" s="454"/>
      <c r="W48" s="412" t="str">
        <f t="shared" si="17"/>
        <v>Y</v>
      </c>
      <c r="X48" s="355" t="str">
        <f t="shared" si="31"/>
        <v>03038C</v>
      </c>
      <c r="Y48" s="413" t="str">
        <f t="shared" si="33"/>
        <v>209</v>
      </c>
      <c r="Z48" s="355" t="str">
        <f t="shared" si="32"/>
        <v>Development Coordinator II</v>
      </c>
      <c r="AA48" s="414">
        <f t="shared" ca="1" si="26"/>
        <v>37.198</v>
      </c>
      <c r="AB48" s="414">
        <f t="shared" ca="1" si="27"/>
        <v>39.057000000000002</v>
      </c>
      <c r="AC48" s="414">
        <f t="shared" ca="1" si="28"/>
        <v>41.011000000000003</v>
      </c>
      <c r="AD48" s="414">
        <f t="shared" ca="1" si="29"/>
        <v>43.061999999999998</v>
      </c>
      <c r="AE48" s="414">
        <f t="shared" ca="1" si="30"/>
        <v>45.213999999999999</v>
      </c>
    </row>
    <row r="49" spans="1:31">
      <c r="A49" s="406" t="s">
        <v>127</v>
      </c>
      <c r="B49" s="464" t="s">
        <v>766</v>
      </c>
      <c r="C49" s="406">
        <v>5</v>
      </c>
      <c r="D49" s="407" t="s">
        <v>128</v>
      </c>
      <c r="E49" s="406" t="s">
        <v>43</v>
      </c>
      <c r="F49" s="406">
        <v>248</v>
      </c>
      <c r="G49" s="409">
        <f t="shared" ca="1" si="19"/>
        <v>26.477</v>
      </c>
      <c r="H49" s="409">
        <f t="shared" ca="1" si="20"/>
        <v>27.8</v>
      </c>
      <c r="I49" s="409">
        <f t="shared" ca="1" si="21"/>
        <v>29.190999999999999</v>
      </c>
      <c r="J49" s="409">
        <f t="shared" ca="1" si="22"/>
        <v>30.652000000000001</v>
      </c>
      <c r="K49" s="409">
        <f t="shared" ca="1" si="23"/>
        <v>32.183999999999997</v>
      </c>
      <c r="L49" s="502"/>
      <c r="M49" s="335" t="s">
        <v>588</v>
      </c>
      <c r="N49" s="331" t="str">
        <f t="shared" si="24"/>
        <v>03627C</v>
      </c>
      <c r="O49" s="410" t="str">
        <f t="shared" si="18"/>
        <v>027</v>
      </c>
      <c r="P49" s="332" t="str">
        <f t="shared" si="25"/>
        <v>Document Solutions Center Technician I</v>
      </c>
      <c r="Q49" s="411" cm="1">
        <f t="array" aca="1" ref="Q49" ca="1">ROUND(IF($M49="Y",VLOOKUP($N49,INDIRECT($N$2),Q$5,0)*INDIRECT($M$3),VLOOKUP($N49,INDIRECT($N$2),Q$5,0)),IF(LEFT($E49,1)="N",3,0))</f>
        <v>26.477</v>
      </c>
      <c r="R49" s="411" cm="1">
        <f t="array" aca="1" ref="R49" ca="1">ROUND(IF($M49="Y",VLOOKUP($N49,INDIRECT($N$2),R$5,0)*INDIRECT($M$3),VLOOKUP($N49,INDIRECT($N$2),R$5,0)),IF(LEFT($E49,1)="N",3,0))</f>
        <v>27.8</v>
      </c>
      <c r="S49" s="411" cm="1">
        <f t="array" aca="1" ref="S49" ca="1">ROUND(IF($M49="Y",VLOOKUP($N49,INDIRECT($N$2),S$5,0)*INDIRECT($M$3),VLOOKUP($N49,INDIRECT($N$2),S$5,0)),IF(LEFT($E49,1)="N",3,0))</f>
        <v>29.190999999999999</v>
      </c>
      <c r="T49" s="411" cm="1">
        <f t="array" aca="1" ref="T49" ca="1">ROUND(IF($M49="Y",VLOOKUP($N49,INDIRECT($N$2),T$5,0)*INDIRECT($M$3),VLOOKUP($N49,INDIRECT($N$2),T$5,0)),IF(LEFT($E49,1)="N",3,0))</f>
        <v>30.652000000000001</v>
      </c>
      <c r="U49" s="411" cm="1">
        <f t="array" aca="1" ref="U49" ca="1">ROUND(IF($M49="Y",VLOOKUP($N49,INDIRECT($N$2),U$5,0)*INDIRECT($M$3),VLOOKUP($N49,INDIRECT($N$2),U$5,0)),IF(LEFT($E49,1)="N",3,0))</f>
        <v>32.183999999999997</v>
      </c>
      <c r="V49" s="454"/>
      <c r="W49" s="412" t="str">
        <f t="shared" si="17"/>
        <v>Y</v>
      </c>
      <c r="X49" s="355" t="str">
        <f t="shared" si="31"/>
        <v>03627C</v>
      </c>
      <c r="Y49" s="413" t="str">
        <f t="shared" si="33"/>
        <v>027</v>
      </c>
      <c r="Z49" s="355" t="str">
        <f t="shared" si="32"/>
        <v>Document Solutions Center Technician I</v>
      </c>
      <c r="AA49" s="414">
        <f t="shared" ca="1" si="26"/>
        <v>26.477</v>
      </c>
      <c r="AB49" s="414">
        <f t="shared" ca="1" si="27"/>
        <v>27.8</v>
      </c>
      <c r="AC49" s="414">
        <f t="shared" ca="1" si="28"/>
        <v>29.190999999999999</v>
      </c>
      <c r="AD49" s="414">
        <f t="shared" ca="1" si="29"/>
        <v>30.652000000000001</v>
      </c>
      <c r="AE49" s="414">
        <f t="shared" ca="1" si="30"/>
        <v>32.183999999999997</v>
      </c>
    </row>
    <row r="50" spans="1:31">
      <c r="A50" s="406" t="s">
        <v>130</v>
      </c>
      <c r="B50" s="464" t="s">
        <v>767</v>
      </c>
      <c r="C50" s="406">
        <v>6</v>
      </c>
      <c r="D50" s="407" t="s">
        <v>748</v>
      </c>
      <c r="E50" s="406" t="s">
        <v>43</v>
      </c>
      <c r="F50" s="406">
        <v>303</v>
      </c>
      <c r="G50" s="409">
        <f t="shared" ca="1" si="19"/>
        <v>31.234999999999999</v>
      </c>
      <c r="H50" s="409">
        <f t="shared" ca="1" si="20"/>
        <v>32.798000000000002</v>
      </c>
      <c r="I50" s="409">
        <f t="shared" ca="1" si="21"/>
        <v>34.438000000000002</v>
      </c>
      <c r="J50" s="409">
        <f t="shared" ca="1" si="22"/>
        <v>36.161000000000001</v>
      </c>
      <c r="K50" s="409">
        <f t="shared" ca="1" si="23"/>
        <v>37.966999999999999</v>
      </c>
      <c r="L50" s="502"/>
      <c r="M50" s="335" t="s">
        <v>588</v>
      </c>
      <c r="N50" s="331" t="str">
        <f t="shared" si="24"/>
        <v>03628C</v>
      </c>
      <c r="O50" s="410" t="str">
        <f t="shared" si="18"/>
        <v>116</v>
      </c>
      <c r="P50" s="332" t="str">
        <f t="shared" si="25"/>
        <v>Document Solutions Center Technician II</v>
      </c>
      <c r="Q50" s="411" cm="1">
        <f t="array" aca="1" ref="Q50" ca="1">ROUND(IF($M50="Y",VLOOKUP($N50,INDIRECT($N$2),Q$5,0)*INDIRECT($M$3),VLOOKUP($N50,INDIRECT($N$2),Q$5,0)),IF(LEFT($E50,1)="N",3,0))</f>
        <v>31.234999999999999</v>
      </c>
      <c r="R50" s="411" cm="1">
        <f t="array" aca="1" ref="R50" ca="1">ROUND(IF($M50="Y",VLOOKUP($N50,INDIRECT($N$2),R$5,0)*INDIRECT($M$3),VLOOKUP($N50,INDIRECT($N$2),R$5,0)),IF(LEFT($E50,1)="N",3,0))</f>
        <v>32.798000000000002</v>
      </c>
      <c r="S50" s="411" cm="1">
        <f t="array" aca="1" ref="S50" ca="1">ROUND(IF($M50="Y",VLOOKUP($N50,INDIRECT($N$2),S$5,0)*INDIRECT($M$3),VLOOKUP($N50,INDIRECT($N$2),S$5,0)),IF(LEFT($E50,1)="N",3,0))</f>
        <v>34.438000000000002</v>
      </c>
      <c r="T50" s="411" cm="1">
        <f t="array" aca="1" ref="T50" ca="1">ROUND(IF($M50="Y",VLOOKUP($N50,INDIRECT($N$2),T$5,0)*INDIRECT($M$3),VLOOKUP($N50,INDIRECT($N$2),T$5,0)),IF(LEFT($E50,1)="N",3,0))</f>
        <v>36.161000000000001</v>
      </c>
      <c r="U50" s="411" cm="1">
        <f t="array" aca="1" ref="U50" ca="1">ROUND(IF($M50="Y",VLOOKUP($N50,INDIRECT($N$2),U$5,0)*INDIRECT($M$3),VLOOKUP($N50,INDIRECT($N$2),U$5,0)),IF(LEFT($E50,1)="N",3,0))</f>
        <v>37.966999999999999</v>
      </c>
      <c r="V50" s="454"/>
      <c r="W50" s="412" t="str">
        <f t="shared" ref="W50:W79" si="34">M50</f>
        <v>Y</v>
      </c>
      <c r="X50" s="355" t="str">
        <f t="shared" si="31"/>
        <v>03628C</v>
      </c>
      <c r="Y50" s="413" t="str">
        <f t="shared" si="33"/>
        <v>116</v>
      </c>
      <c r="Z50" s="355" t="str">
        <f t="shared" si="32"/>
        <v>Document Solutions Center Technician II</v>
      </c>
      <c r="AA50" s="414">
        <f t="shared" ca="1" si="26"/>
        <v>31.234999999999999</v>
      </c>
      <c r="AB50" s="414">
        <f t="shared" ca="1" si="27"/>
        <v>32.798000000000002</v>
      </c>
      <c r="AC50" s="414">
        <f t="shared" ca="1" si="28"/>
        <v>34.438000000000002</v>
      </c>
      <c r="AD50" s="414">
        <f t="shared" ca="1" si="29"/>
        <v>36.161000000000001</v>
      </c>
      <c r="AE50" s="414">
        <f t="shared" ca="1" si="30"/>
        <v>37.966999999999999</v>
      </c>
    </row>
    <row r="51" spans="1:31">
      <c r="A51" s="406" t="s">
        <v>134</v>
      </c>
      <c r="B51" s="464" t="s">
        <v>136</v>
      </c>
      <c r="C51" s="406">
        <v>5</v>
      </c>
      <c r="D51" s="407" t="s">
        <v>692</v>
      </c>
      <c r="E51" s="406" t="s">
        <v>43</v>
      </c>
      <c r="F51" s="406">
        <v>268</v>
      </c>
      <c r="G51" s="409">
        <f t="shared" ca="1" si="19"/>
        <v>28.247</v>
      </c>
      <c r="H51" s="409">
        <f t="shared" ca="1" si="20"/>
        <v>29.661000000000001</v>
      </c>
      <c r="I51" s="409">
        <f t="shared" ca="1" si="21"/>
        <v>31.141999999999999</v>
      </c>
      <c r="J51" s="409">
        <f t="shared" ca="1" si="22"/>
        <v>32.698</v>
      </c>
      <c r="K51" s="409">
        <f t="shared" ca="1" si="23"/>
        <v>34.335999999999999</v>
      </c>
      <c r="L51" s="502"/>
      <c r="M51" s="335" t="s">
        <v>588</v>
      </c>
      <c r="N51" s="331" t="str">
        <f t="shared" si="24"/>
        <v>04024C</v>
      </c>
      <c r="O51" s="410" t="str">
        <f t="shared" si="18"/>
        <v>127</v>
      </c>
      <c r="P51" s="332" t="str">
        <f t="shared" si="25"/>
        <v xml:space="preserve">Engineering Tech I Eng Lab </v>
      </c>
      <c r="Q51" s="411" cm="1">
        <f t="array" aca="1" ref="Q51" ca="1">ROUND(IF($M51="Y",VLOOKUP($N51,INDIRECT($N$2),Q$5,0)*INDIRECT($M$3),VLOOKUP($N51,INDIRECT($N$2),Q$5,0)),IF(LEFT($E51,1)="N",3,0))</f>
        <v>28.247</v>
      </c>
      <c r="R51" s="411" cm="1">
        <f t="array" aca="1" ref="R51" ca="1">ROUND(IF($M51="Y",VLOOKUP($N51,INDIRECT($N$2),R$5,0)*INDIRECT($M$3),VLOOKUP($N51,INDIRECT($N$2),R$5,0)),IF(LEFT($E51,1)="N",3,0))</f>
        <v>29.661000000000001</v>
      </c>
      <c r="S51" s="411" cm="1">
        <f t="array" aca="1" ref="S51" ca="1">ROUND(IF($M51="Y",VLOOKUP($N51,INDIRECT($N$2),S$5,0)*INDIRECT($M$3),VLOOKUP($N51,INDIRECT($N$2),S$5,0)),IF(LEFT($E51,1)="N",3,0))</f>
        <v>31.141999999999999</v>
      </c>
      <c r="T51" s="411" cm="1">
        <f t="array" aca="1" ref="T51" ca="1">ROUND(IF($M51="Y",VLOOKUP($N51,INDIRECT($N$2),T$5,0)*INDIRECT($M$3),VLOOKUP($N51,INDIRECT($N$2),T$5,0)),IF(LEFT($E51,1)="N",3,0))</f>
        <v>32.698</v>
      </c>
      <c r="U51" s="411" cm="1">
        <f t="array" aca="1" ref="U51" ca="1">ROUND(IF($M51="Y",VLOOKUP($N51,INDIRECT($N$2),U$5,0)*INDIRECT($M$3),VLOOKUP($N51,INDIRECT($N$2),U$5,0)),IF(LEFT($E51,1)="N",3,0))</f>
        <v>34.335999999999999</v>
      </c>
      <c r="V51" s="454"/>
      <c r="W51" s="412" t="str">
        <f t="shared" si="34"/>
        <v>Y</v>
      </c>
      <c r="X51" s="355" t="str">
        <f t="shared" si="31"/>
        <v>04024C</v>
      </c>
      <c r="Y51" s="413" t="str">
        <f t="shared" si="33"/>
        <v>127</v>
      </c>
      <c r="Z51" s="355" t="str">
        <f t="shared" si="32"/>
        <v xml:space="preserve">Engineering Tech I Eng Lab </v>
      </c>
      <c r="AA51" s="414">
        <f t="shared" ca="1" si="26"/>
        <v>28.247</v>
      </c>
      <c r="AB51" s="414">
        <f t="shared" ca="1" si="27"/>
        <v>29.661000000000001</v>
      </c>
      <c r="AC51" s="414">
        <f t="shared" ca="1" si="28"/>
        <v>31.141999999999999</v>
      </c>
      <c r="AD51" s="414">
        <f t="shared" ca="1" si="29"/>
        <v>32.698</v>
      </c>
      <c r="AE51" s="414">
        <f t="shared" ca="1" si="30"/>
        <v>34.335999999999999</v>
      </c>
    </row>
    <row r="52" spans="1:31">
      <c r="A52" s="406" t="s">
        <v>137</v>
      </c>
      <c r="B52" s="464" t="s">
        <v>139</v>
      </c>
      <c r="C52" s="406">
        <v>5</v>
      </c>
      <c r="D52" s="407" t="s">
        <v>769</v>
      </c>
      <c r="E52" s="406" t="s">
        <v>43</v>
      </c>
      <c r="F52" s="406">
        <v>268</v>
      </c>
      <c r="G52" s="409">
        <f t="shared" ca="1" si="19"/>
        <v>22.597999999999999</v>
      </c>
      <c r="H52" s="409">
        <f t="shared" ca="1" si="20"/>
        <v>23.727</v>
      </c>
      <c r="I52" s="409">
        <f t="shared" ca="1" si="21"/>
        <v>24.914999999999999</v>
      </c>
      <c r="J52" s="409">
        <f t="shared" ca="1" si="22"/>
        <v>26.158999999999999</v>
      </c>
      <c r="K52" s="409">
        <f t="shared" ca="1" si="23"/>
        <v>27.468</v>
      </c>
      <c r="L52" s="502"/>
      <c r="M52" s="335" t="s">
        <v>588</v>
      </c>
      <c r="N52" s="331" t="str">
        <f t="shared" si="24"/>
        <v>04010C</v>
      </c>
      <c r="O52" s="410" t="str">
        <f t="shared" si="18"/>
        <v>202</v>
      </c>
      <c r="P52" s="332" t="str">
        <f t="shared" si="25"/>
        <v xml:space="preserve">Engineering Tech I Seasonal </v>
      </c>
      <c r="Q52" s="411" cm="1">
        <f t="array" aca="1" ref="Q52" ca="1">ROUND(IF($M52="Y",VLOOKUP($N52,INDIRECT($N$2),Q$5,0)*INDIRECT($M$3),VLOOKUP($N52,INDIRECT($N$2),Q$5,0)),IF(LEFT($E52,1)="N",3,0))</f>
        <v>22.597999999999999</v>
      </c>
      <c r="R52" s="411" cm="1">
        <f t="array" aca="1" ref="R52" ca="1">ROUND(IF($M52="Y",VLOOKUP($N52,INDIRECT($N$2),R$5,0)*INDIRECT($M$3),VLOOKUP($N52,INDIRECT($N$2),R$5,0)),IF(LEFT($E52,1)="N",3,0))</f>
        <v>23.727</v>
      </c>
      <c r="S52" s="411" cm="1">
        <f t="array" aca="1" ref="S52" ca="1">ROUND(IF($M52="Y",VLOOKUP($N52,INDIRECT($N$2),S$5,0)*INDIRECT($M$3),VLOOKUP($N52,INDIRECT($N$2),S$5,0)),IF(LEFT($E52,1)="N",3,0))</f>
        <v>24.914999999999999</v>
      </c>
      <c r="T52" s="411" cm="1">
        <f t="array" aca="1" ref="T52" ca="1">ROUND(IF($M52="Y",VLOOKUP($N52,INDIRECT($N$2),T$5,0)*INDIRECT($M$3),VLOOKUP($N52,INDIRECT($N$2),T$5,0)),IF(LEFT($E52,1)="N",3,0))</f>
        <v>26.158999999999999</v>
      </c>
      <c r="U52" s="411" cm="1">
        <f t="array" aca="1" ref="U52" ca="1">ROUND(IF($M52="Y",VLOOKUP($N52,INDIRECT($N$2),U$5,0)*INDIRECT($M$3),VLOOKUP($N52,INDIRECT($N$2),U$5,0)),IF(LEFT($E52,1)="N",3,0))</f>
        <v>27.468</v>
      </c>
      <c r="V52" s="454"/>
      <c r="W52" s="412" t="str">
        <f t="shared" si="34"/>
        <v>Y</v>
      </c>
      <c r="X52" s="355" t="str">
        <f t="shared" si="31"/>
        <v>04010C</v>
      </c>
      <c r="Y52" s="413" t="str">
        <f t="shared" si="33"/>
        <v>202</v>
      </c>
      <c r="Z52" s="355" t="str">
        <f t="shared" si="32"/>
        <v xml:space="preserve">Engineering Tech I Seasonal </v>
      </c>
      <c r="AA52" s="414">
        <f t="shared" ca="1" si="26"/>
        <v>22.597999999999999</v>
      </c>
      <c r="AB52" s="414">
        <f t="shared" ca="1" si="27"/>
        <v>23.727</v>
      </c>
      <c r="AC52" s="414">
        <f t="shared" ca="1" si="28"/>
        <v>24.914999999999999</v>
      </c>
      <c r="AD52" s="414">
        <f t="shared" ca="1" si="29"/>
        <v>26.158999999999999</v>
      </c>
      <c r="AE52" s="414">
        <f t="shared" ca="1" si="30"/>
        <v>27.468</v>
      </c>
    </row>
    <row r="53" spans="1:31">
      <c r="A53" s="406" t="s">
        <v>140</v>
      </c>
      <c r="B53" s="464" t="s">
        <v>141</v>
      </c>
      <c r="C53" s="406">
        <v>6</v>
      </c>
      <c r="D53" s="407" t="s">
        <v>693</v>
      </c>
      <c r="E53" s="406" t="s">
        <v>43</v>
      </c>
      <c r="F53" s="406">
        <v>305</v>
      </c>
      <c r="G53" s="409">
        <f t="shared" ca="1" si="19"/>
        <v>31.86</v>
      </c>
      <c r="H53" s="409">
        <f t="shared" ca="1" si="20"/>
        <v>33.454999999999998</v>
      </c>
      <c r="I53" s="409">
        <f t="shared" ca="1" si="21"/>
        <v>35.127000000000002</v>
      </c>
      <c r="J53" s="409">
        <f t="shared" ca="1" si="22"/>
        <v>36.884</v>
      </c>
      <c r="K53" s="409">
        <f t="shared" ca="1" si="23"/>
        <v>38.728000000000002</v>
      </c>
      <c r="L53" s="502"/>
      <c r="M53" s="335" t="s">
        <v>588</v>
      </c>
      <c r="N53" s="331" t="str">
        <f t="shared" si="24"/>
        <v>04034C</v>
      </c>
      <c r="O53" s="410" t="str">
        <f t="shared" si="18"/>
        <v>128</v>
      </c>
      <c r="P53" s="332" t="str">
        <f t="shared" si="25"/>
        <v xml:space="preserve">Engineering Tech II Eng Lab </v>
      </c>
      <c r="Q53" s="411" cm="1">
        <f t="array" aca="1" ref="Q53" ca="1">ROUND(IF($M53="Y",VLOOKUP($N53,INDIRECT($N$2),Q$5,0)*INDIRECT($M$3),VLOOKUP($N53,INDIRECT($N$2),Q$5,0)),IF(LEFT($E53,1)="N",3,0))</f>
        <v>31.86</v>
      </c>
      <c r="R53" s="411" cm="1">
        <f t="array" aca="1" ref="R53" ca="1">ROUND(IF($M53="Y",VLOOKUP($N53,INDIRECT($N$2),R$5,0)*INDIRECT($M$3),VLOOKUP($N53,INDIRECT($N$2),R$5,0)),IF(LEFT($E53,1)="N",3,0))</f>
        <v>33.454999999999998</v>
      </c>
      <c r="S53" s="411" cm="1">
        <f t="array" aca="1" ref="S53" ca="1">ROUND(IF($M53="Y",VLOOKUP($N53,INDIRECT($N$2),S$5,0)*INDIRECT($M$3),VLOOKUP($N53,INDIRECT($N$2),S$5,0)),IF(LEFT($E53,1)="N",3,0))</f>
        <v>35.127000000000002</v>
      </c>
      <c r="T53" s="411" cm="1">
        <f t="array" aca="1" ref="T53" ca="1">ROUND(IF($M53="Y",VLOOKUP($N53,INDIRECT($N$2),T$5,0)*INDIRECT($M$3),VLOOKUP($N53,INDIRECT($N$2),T$5,0)),IF(LEFT($E53,1)="N",3,0))</f>
        <v>36.884</v>
      </c>
      <c r="U53" s="411" cm="1">
        <f t="array" aca="1" ref="U53" ca="1">ROUND(IF($M53="Y",VLOOKUP($N53,INDIRECT($N$2),U$5,0)*INDIRECT($M$3),VLOOKUP($N53,INDIRECT($N$2),U$5,0)),IF(LEFT($E53,1)="N",3,0))</f>
        <v>38.728000000000002</v>
      </c>
      <c r="V53" s="454"/>
      <c r="W53" s="412" t="str">
        <f t="shared" si="34"/>
        <v>Y</v>
      </c>
      <c r="X53" s="355" t="str">
        <f t="shared" si="31"/>
        <v>04034C</v>
      </c>
      <c r="Y53" s="413" t="str">
        <f t="shared" si="33"/>
        <v>128</v>
      </c>
      <c r="Z53" s="355" t="str">
        <f t="shared" si="32"/>
        <v xml:space="preserve">Engineering Tech II Eng Lab </v>
      </c>
      <c r="AA53" s="414">
        <f t="shared" ca="1" si="26"/>
        <v>31.86</v>
      </c>
      <c r="AB53" s="414">
        <f t="shared" ca="1" si="27"/>
        <v>33.454999999999998</v>
      </c>
      <c r="AC53" s="414">
        <f t="shared" ca="1" si="28"/>
        <v>35.127000000000002</v>
      </c>
      <c r="AD53" s="414">
        <f t="shared" ca="1" si="29"/>
        <v>36.884</v>
      </c>
      <c r="AE53" s="414">
        <f t="shared" ca="1" si="30"/>
        <v>38.728000000000002</v>
      </c>
    </row>
    <row r="54" spans="1:31">
      <c r="A54" s="406" t="s">
        <v>142</v>
      </c>
      <c r="B54" s="464" t="s">
        <v>144</v>
      </c>
      <c r="C54" s="406">
        <v>7</v>
      </c>
      <c r="D54" s="407" t="s">
        <v>694</v>
      </c>
      <c r="E54" s="406" t="s">
        <v>43</v>
      </c>
      <c r="F54" s="406">
        <v>328</v>
      </c>
      <c r="G54" s="409">
        <f t="shared" ca="1" si="19"/>
        <v>33.563000000000002</v>
      </c>
      <c r="H54" s="409">
        <f t="shared" ca="1" si="20"/>
        <v>35.24</v>
      </c>
      <c r="I54" s="409">
        <f t="shared" ca="1" si="21"/>
        <v>37.003</v>
      </c>
      <c r="J54" s="409">
        <f t="shared" ca="1" si="22"/>
        <v>38.853000000000002</v>
      </c>
      <c r="K54" s="409">
        <f t="shared" ca="1" si="23"/>
        <v>40.795000000000002</v>
      </c>
      <c r="L54" s="502"/>
      <c r="M54" s="335" t="s">
        <v>588</v>
      </c>
      <c r="N54" s="331" t="str">
        <f t="shared" si="24"/>
        <v>04044C</v>
      </c>
      <c r="O54" s="410" t="str">
        <f t="shared" si="18"/>
        <v>133</v>
      </c>
      <c r="P54" s="332" t="str">
        <f t="shared" si="25"/>
        <v xml:space="preserve">Engineering Tech III Graphic </v>
      </c>
      <c r="Q54" s="411" cm="1">
        <f t="array" aca="1" ref="Q54" ca="1">ROUND(IF($M54="Y",VLOOKUP($N54,INDIRECT($N$2),Q$5,0)*INDIRECT($M$3),VLOOKUP($N54,INDIRECT($N$2),Q$5,0)),IF(LEFT($E54,1)="N",3,0))</f>
        <v>33.563000000000002</v>
      </c>
      <c r="R54" s="411" cm="1">
        <f t="array" aca="1" ref="R54" ca="1">ROUND(IF($M54="Y",VLOOKUP($N54,INDIRECT($N$2),R$5,0)*INDIRECT($M$3),VLOOKUP($N54,INDIRECT($N$2),R$5,0)),IF(LEFT($E54,1)="N",3,0))</f>
        <v>35.24</v>
      </c>
      <c r="S54" s="411" cm="1">
        <f t="array" aca="1" ref="S54" ca="1">ROUND(IF($M54="Y",VLOOKUP($N54,INDIRECT($N$2),S$5,0)*INDIRECT($M$3),VLOOKUP($N54,INDIRECT($N$2),S$5,0)),IF(LEFT($E54,1)="N",3,0))</f>
        <v>37.003</v>
      </c>
      <c r="T54" s="411" cm="1">
        <f t="array" aca="1" ref="T54" ca="1">ROUND(IF($M54="Y",VLOOKUP($N54,INDIRECT($N$2),T$5,0)*INDIRECT($M$3),VLOOKUP($N54,INDIRECT($N$2),T$5,0)),IF(LEFT($E54,1)="N",3,0))</f>
        <v>38.853000000000002</v>
      </c>
      <c r="U54" s="411" cm="1">
        <f t="array" aca="1" ref="U54" ca="1">ROUND(IF($M54="Y",VLOOKUP($N54,INDIRECT($N$2),U$5,0)*INDIRECT($M$3),VLOOKUP($N54,INDIRECT($N$2),U$5,0)),IF(LEFT($E54,1)="N",3,0))</f>
        <v>40.795000000000002</v>
      </c>
      <c r="V54" s="454"/>
      <c r="W54" s="412" t="str">
        <f t="shared" si="34"/>
        <v>Y</v>
      </c>
      <c r="X54" s="355" t="str">
        <f t="shared" si="31"/>
        <v>04044C</v>
      </c>
      <c r="Y54" s="413" t="str">
        <f t="shared" si="33"/>
        <v>133</v>
      </c>
      <c r="Z54" s="355" t="str">
        <f t="shared" si="32"/>
        <v xml:space="preserve">Engineering Tech III Graphic </v>
      </c>
      <c r="AA54" s="414">
        <f t="shared" ca="1" si="26"/>
        <v>33.563000000000002</v>
      </c>
      <c r="AB54" s="414">
        <f t="shared" ca="1" si="27"/>
        <v>35.24</v>
      </c>
      <c r="AC54" s="414">
        <f t="shared" ca="1" si="28"/>
        <v>37.003</v>
      </c>
      <c r="AD54" s="414">
        <f t="shared" ca="1" si="29"/>
        <v>38.853000000000002</v>
      </c>
      <c r="AE54" s="414">
        <f t="shared" ca="1" si="30"/>
        <v>40.795000000000002</v>
      </c>
    </row>
    <row r="55" spans="1:31">
      <c r="A55" s="406" t="s">
        <v>145</v>
      </c>
      <c r="B55" s="464" t="s">
        <v>146</v>
      </c>
      <c r="C55" s="406">
        <v>7</v>
      </c>
      <c r="D55" s="407" t="s">
        <v>694</v>
      </c>
      <c r="E55" s="406" t="s">
        <v>43</v>
      </c>
      <c r="F55" s="406">
        <v>328</v>
      </c>
      <c r="G55" s="409">
        <f t="shared" ca="1" si="19"/>
        <v>33.563000000000002</v>
      </c>
      <c r="H55" s="409">
        <f t="shared" ca="1" si="20"/>
        <v>35.24</v>
      </c>
      <c r="I55" s="409">
        <f t="shared" ca="1" si="21"/>
        <v>37.003</v>
      </c>
      <c r="J55" s="409">
        <f t="shared" ca="1" si="22"/>
        <v>38.853000000000002</v>
      </c>
      <c r="K55" s="409">
        <f t="shared" ca="1" si="23"/>
        <v>40.795000000000002</v>
      </c>
      <c r="L55" s="502"/>
      <c r="M55" s="335" t="s">
        <v>588</v>
      </c>
      <c r="N55" s="331" t="str">
        <f t="shared" si="24"/>
        <v>04048C</v>
      </c>
      <c r="O55" s="410" t="str">
        <f t="shared" si="18"/>
        <v>133</v>
      </c>
      <c r="P55" s="332" t="str">
        <f t="shared" si="25"/>
        <v xml:space="preserve">Engineering Tech III Survey </v>
      </c>
      <c r="Q55" s="411" cm="1">
        <f t="array" aca="1" ref="Q55" ca="1">ROUND(IF($M55="Y",VLOOKUP($N55,INDIRECT($N$2),Q$5,0)*INDIRECT($M$3),VLOOKUP($N55,INDIRECT($N$2),Q$5,0)),IF(LEFT($E55,1)="N",3,0))</f>
        <v>33.563000000000002</v>
      </c>
      <c r="R55" s="411" cm="1">
        <f t="array" aca="1" ref="R55" ca="1">ROUND(IF($M55="Y",VLOOKUP($N55,INDIRECT($N$2),R$5,0)*INDIRECT($M$3),VLOOKUP($N55,INDIRECT($N$2),R$5,0)),IF(LEFT($E55,1)="N",3,0))</f>
        <v>35.24</v>
      </c>
      <c r="S55" s="411" cm="1">
        <f t="array" aca="1" ref="S55" ca="1">ROUND(IF($M55="Y",VLOOKUP($N55,INDIRECT($N$2),S$5,0)*INDIRECT($M$3),VLOOKUP($N55,INDIRECT($N$2),S$5,0)),IF(LEFT($E55,1)="N",3,0))</f>
        <v>37.003</v>
      </c>
      <c r="T55" s="411" cm="1">
        <f t="array" aca="1" ref="T55" ca="1">ROUND(IF($M55="Y",VLOOKUP($N55,INDIRECT($N$2),T$5,0)*INDIRECT($M$3),VLOOKUP($N55,INDIRECT($N$2),T$5,0)),IF(LEFT($E55,1)="N",3,0))</f>
        <v>38.853000000000002</v>
      </c>
      <c r="U55" s="411" cm="1">
        <f t="array" aca="1" ref="U55" ca="1">ROUND(IF($M55="Y",VLOOKUP($N55,INDIRECT($N$2),U$5,0)*INDIRECT($M$3),VLOOKUP($N55,INDIRECT($N$2),U$5,0)),IF(LEFT($E55,1)="N",3,0))</f>
        <v>40.795000000000002</v>
      </c>
      <c r="V55" s="454"/>
      <c r="W55" s="412" t="str">
        <f t="shared" si="34"/>
        <v>Y</v>
      </c>
      <c r="X55" s="355" t="str">
        <f t="shared" si="31"/>
        <v>04048C</v>
      </c>
      <c r="Y55" s="413" t="str">
        <f t="shared" si="33"/>
        <v>133</v>
      </c>
      <c r="Z55" s="355" t="str">
        <f t="shared" si="32"/>
        <v xml:space="preserve">Engineering Tech III Survey </v>
      </c>
      <c r="AA55" s="414">
        <f t="shared" ca="1" si="26"/>
        <v>33.563000000000002</v>
      </c>
      <c r="AB55" s="414">
        <f t="shared" ca="1" si="27"/>
        <v>35.24</v>
      </c>
      <c r="AC55" s="414">
        <f t="shared" ca="1" si="28"/>
        <v>37.003</v>
      </c>
      <c r="AD55" s="414">
        <f t="shared" ca="1" si="29"/>
        <v>38.853000000000002</v>
      </c>
      <c r="AE55" s="414">
        <f t="shared" ca="1" si="30"/>
        <v>40.795000000000002</v>
      </c>
    </row>
    <row r="56" spans="1:31">
      <c r="A56" s="406" t="s">
        <v>147</v>
      </c>
      <c r="B56" s="464" t="s">
        <v>149</v>
      </c>
      <c r="C56" s="406">
        <v>4</v>
      </c>
      <c r="D56" s="407" t="s">
        <v>148</v>
      </c>
      <c r="E56" s="406" t="s">
        <v>43</v>
      </c>
      <c r="F56" s="406">
        <v>190</v>
      </c>
      <c r="G56" s="409">
        <f t="shared" ca="1" si="19"/>
        <v>23.510999999999999</v>
      </c>
      <c r="H56" s="409">
        <f t="shared" ca="1" si="20"/>
        <v>24.684000000000001</v>
      </c>
      <c r="I56" s="409">
        <f t="shared" ca="1" si="21"/>
        <v>25.922000000000001</v>
      </c>
      <c r="J56" s="409">
        <f t="shared" ca="1" si="22"/>
        <v>27.216000000000001</v>
      </c>
      <c r="K56" s="409">
        <f t="shared" ca="1" si="23"/>
        <v>28.576000000000001</v>
      </c>
      <c r="L56" s="502"/>
      <c r="M56" s="335" t="s">
        <v>588</v>
      </c>
      <c r="N56" s="331" t="str">
        <f t="shared" si="24"/>
        <v>04031C</v>
      </c>
      <c r="O56" s="410" t="str">
        <f t="shared" si="18"/>
        <v>003</v>
      </c>
      <c r="P56" s="332" t="str">
        <f t="shared" si="25"/>
        <v xml:space="preserve">Engineering Technician Asst </v>
      </c>
      <c r="Q56" s="411" cm="1">
        <f t="array" aca="1" ref="Q56" ca="1">ROUND(IF($M56="Y",VLOOKUP($N56,INDIRECT($N$2),Q$5,0)*INDIRECT($M$3),VLOOKUP($N56,INDIRECT($N$2),Q$5,0)),IF(LEFT($E56,1)="N",3,0))</f>
        <v>23.510999999999999</v>
      </c>
      <c r="R56" s="411" cm="1">
        <f t="array" aca="1" ref="R56" ca="1">ROUND(IF($M56="Y",VLOOKUP($N56,INDIRECT($N$2),R$5,0)*INDIRECT($M$3),VLOOKUP($N56,INDIRECT($N$2),R$5,0)),IF(LEFT($E56,1)="N",3,0))</f>
        <v>24.684000000000001</v>
      </c>
      <c r="S56" s="411" cm="1">
        <f t="array" aca="1" ref="S56" ca="1">ROUND(IF($M56="Y",VLOOKUP($N56,INDIRECT($N$2),S$5,0)*INDIRECT($M$3),VLOOKUP($N56,INDIRECT($N$2),S$5,0)),IF(LEFT($E56,1)="N",3,0))</f>
        <v>25.922000000000001</v>
      </c>
      <c r="T56" s="411" cm="1">
        <f t="array" aca="1" ref="T56" ca="1">ROUND(IF($M56="Y",VLOOKUP($N56,INDIRECT($N$2),T$5,0)*INDIRECT($M$3),VLOOKUP($N56,INDIRECT($N$2),T$5,0)),IF(LEFT($E56,1)="N",3,0))</f>
        <v>27.216000000000001</v>
      </c>
      <c r="U56" s="411" cm="1">
        <f t="array" aca="1" ref="U56" ca="1">ROUND(IF($M56="Y",VLOOKUP($N56,INDIRECT($N$2),U$5,0)*INDIRECT($M$3),VLOOKUP($N56,INDIRECT($N$2),U$5,0)),IF(LEFT($E56,1)="N",3,0))</f>
        <v>28.576000000000001</v>
      </c>
      <c r="V56" s="454"/>
      <c r="W56" s="412" t="str">
        <f t="shared" si="34"/>
        <v>Y</v>
      </c>
      <c r="X56" s="355" t="str">
        <f t="shared" si="31"/>
        <v>04031C</v>
      </c>
      <c r="Y56" s="413" t="str">
        <f t="shared" si="33"/>
        <v>003</v>
      </c>
      <c r="Z56" s="355" t="str">
        <f t="shared" si="32"/>
        <v xml:space="preserve">Engineering Technician Asst </v>
      </c>
      <c r="AA56" s="414">
        <f t="shared" ca="1" si="26"/>
        <v>23.510999999999999</v>
      </c>
      <c r="AB56" s="414">
        <f t="shared" ca="1" si="27"/>
        <v>24.684000000000001</v>
      </c>
      <c r="AC56" s="414">
        <f t="shared" ca="1" si="28"/>
        <v>25.922000000000001</v>
      </c>
      <c r="AD56" s="414">
        <f t="shared" ca="1" si="29"/>
        <v>27.216000000000001</v>
      </c>
      <c r="AE56" s="414">
        <f t="shared" ca="1" si="30"/>
        <v>28.576000000000001</v>
      </c>
    </row>
    <row r="57" spans="1:31">
      <c r="A57" s="406" t="s">
        <v>150</v>
      </c>
      <c r="B57" s="464" t="s">
        <v>450</v>
      </c>
      <c r="C57" s="406">
        <v>5</v>
      </c>
      <c r="D57" s="407" t="s">
        <v>692</v>
      </c>
      <c r="E57" s="406" t="s">
        <v>43</v>
      </c>
      <c r="F57" s="406">
        <v>268</v>
      </c>
      <c r="G57" s="409">
        <f t="shared" ca="1" si="19"/>
        <v>28.247</v>
      </c>
      <c r="H57" s="409">
        <f t="shared" ca="1" si="20"/>
        <v>29.661000000000001</v>
      </c>
      <c r="I57" s="409">
        <f t="shared" ca="1" si="21"/>
        <v>31.141999999999999</v>
      </c>
      <c r="J57" s="409">
        <f t="shared" ca="1" si="22"/>
        <v>32.698</v>
      </c>
      <c r="K57" s="409">
        <f t="shared" ca="1" si="23"/>
        <v>34.335999999999999</v>
      </c>
      <c r="L57" s="502"/>
      <c r="M57" s="335" t="s">
        <v>588</v>
      </c>
      <c r="N57" s="331" t="str">
        <f t="shared" si="24"/>
        <v>04022C</v>
      </c>
      <c r="O57" s="410" t="str">
        <f t="shared" si="18"/>
        <v>127</v>
      </c>
      <c r="P57" s="332" t="str">
        <f t="shared" si="25"/>
        <v xml:space="preserve">Engineering Technician I </v>
      </c>
      <c r="Q57" s="411" cm="1">
        <f t="array" aca="1" ref="Q57" ca="1">ROUND(IF($M57="Y",VLOOKUP($N57,INDIRECT($N$2),Q$5,0)*INDIRECT($M$3),VLOOKUP($N57,INDIRECT($N$2),Q$5,0)),IF(LEFT($E57,1)="N",3,0))</f>
        <v>28.247</v>
      </c>
      <c r="R57" s="411" cm="1">
        <f t="array" aca="1" ref="R57" ca="1">ROUND(IF($M57="Y",VLOOKUP($N57,INDIRECT($N$2),R$5,0)*INDIRECT($M$3),VLOOKUP($N57,INDIRECT($N$2),R$5,0)),IF(LEFT($E57,1)="N",3,0))</f>
        <v>29.661000000000001</v>
      </c>
      <c r="S57" s="411" cm="1">
        <f t="array" aca="1" ref="S57" ca="1">ROUND(IF($M57="Y",VLOOKUP($N57,INDIRECT($N$2),S$5,0)*INDIRECT($M$3),VLOOKUP($N57,INDIRECT($N$2),S$5,0)),IF(LEFT($E57,1)="N",3,0))</f>
        <v>31.141999999999999</v>
      </c>
      <c r="T57" s="411" cm="1">
        <f t="array" aca="1" ref="T57" ca="1">ROUND(IF($M57="Y",VLOOKUP($N57,INDIRECT($N$2),T$5,0)*INDIRECT($M$3),VLOOKUP($N57,INDIRECT($N$2),T$5,0)),IF(LEFT($E57,1)="N",3,0))</f>
        <v>32.698</v>
      </c>
      <c r="U57" s="411" cm="1">
        <f t="array" aca="1" ref="U57" ca="1">ROUND(IF($M57="Y",VLOOKUP($N57,INDIRECT($N$2),U$5,0)*INDIRECT($M$3),VLOOKUP($N57,INDIRECT($N$2),U$5,0)),IF(LEFT($E57,1)="N",3,0))</f>
        <v>34.335999999999999</v>
      </c>
      <c r="V57" s="454"/>
      <c r="W57" s="412" t="str">
        <f t="shared" si="34"/>
        <v>Y</v>
      </c>
      <c r="X57" s="355" t="str">
        <f t="shared" si="31"/>
        <v>04022C</v>
      </c>
      <c r="Y57" s="413" t="str">
        <f t="shared" si="33"/>
        <v>127</v>
      </c>
      <c r="Z57" s="355" t="str">
        <f t="shared" si="32"/>
        <v xml:space="preserve">Engineering Technician I </v>
      </c>
      <c r="AA57" s="414">
        <f t="shared" ca="1" si="26"/>
        <v>28.247</v>
      </c>
      <c r="AB57" s="414">
        <f t="shared" ca="1" si="27"/>
        <v>29.661000000000001</v>
      </c>
      <c r="AC57" s="414">
        <f t="shared" ca="1" si="28"/>
        <v>31.141999999999999</v>
      </c>
      <c r="AD57" s="414">
        <f t="shared" ca="1" si="29"/>
        <v>32.698</v>
      </c>
      <c r="AE57" s="414">
        <f t="shared" ca="1" si="30"/>
        <v>34.335999999999999</v>
      </c>
    </row>
    <row r="58" spans="1:31">
      <c r="A58" s="406" t="s">
        <v>152</v>
      </c>
      <c r="B58" s="464" t="s">
        <v>451</v>
      </c>
      <c r="C58" s="406">
        <v>6</v>
      </c>
      <c r="D58" s="407" t="s">
        <v>693</v>
      </c>
      <c r="E58" s="406" t="s">
        <v>43</v>
      </c>
      <c r="F58" s="406">
        <v>305</v>
      </c>
      <c r="G58" s="409">
        <f t="shared" ca="1" si="19"/>
        <v>31.86</v>
      </c>
      <c r="H58" s="409">
        <f t="shared" ca="1" si="20"/>
        <v>33.454999999999998</v>
      </c>
      <c r="I58" s="409">
        <f t="shared" ca="1" si="21"/>
        <v>35.127000000000002</v>
      </c>
      <c r="J58" s="409">
        <f t="shared" ca="1" si="22"/>
        <v>36.884</v>
      </c>
      <c r="K58" s="409">
        <f t="shared" ca="1" si="23"/>
        <v>38.728000000000002</v>
      </c>
      <c r="L58" s="502"/>
      <c r="M58" s="335" t="s">
        <v>588</v>
      </c>
      <c r="N58" s="331" t="str">
        <f t="shared" si="24"/>
        <v>04032C</v>
      </c>
      <c r="O58" s="410" t="str">
        <f t="shared" si="18"/>
        <v>128</v>
      </c>
      <c r="P58" s="332" t="str">
        <f t="shared" si="25"/>
        <v xml:space="preserve">Engineering Technician II </v>
      </c>
      <c r="Q58" s="411" cm="1">
        <f t="array" aca="1" ref="Q58" ca="1">ROUND(IF($M58="Y",VLOOKUP($N58,INDIRECT($N$2),Q$5,0)*INDIRECT($M$3),VLOOKUP($N58,INDIRECT($N$2),Q$5,0)),IF(LEFT($E58,1)="N",3,0))</f>
        <v>31.86</v>
      </c>
      <c r="R58" s="411" cm="1">
        <f t="array" aca="1" ref="R58" ca="1">ROUND(IF($M58="Y",VLOOKUP($N58,INDIRECT($N$2),R$5,0)*INDIRECT($M$3),VLOOKUP($N58,INDIRECT($N$2),R$5,0)),IF(LEFT($E58,1)="N",3,0))</f>
        <v>33.454999999999998</v>
      </c>
      <c r="S58" s="411" cm="1">
        <f t="array" aca="1" ref="S58" ca="1">ROUND(IF($M58="Y",VLOOKUP($N58,INDIRECT($N$2),S$5,0)*INDIRECT($M$3),VLOOKUP($N58,INDIRECT($N$2),S$5,0)),IF(LEFT($E58,1)="N",3,0))</f>
        <v>35.127000000000002</v>
      </c>
      <c r="T58" s="411" cm="1">
        <f t="array" aca="1" ref="T58" ca="1">ROUND(IF($M58="Y",VLOOKUP($N58,INDIRECT($N$2),T$5,0)*INDIRECT($M$3),VLOOKUP($N58,INDIRECT($N$2),T$5,0)),IF(LEFT($E58,1)="N",3,0))</f>
        <v>36.884</v>
      </c>
      <c r="U58" s="411" cm="1">
        <f t="array" aca="1" ref="U58" ca="1">ROUND(IF($M58="Y",VLOOKUP($N58,INDIRECT($N$2),U$5,0)*INDIRECT($M$3),VLOOKUP($N58,INDIRECT($N$2),U$5,0)),IF(LEFT($E58,1)="N",3,0))</f>
        <v>38.728000000000002</v>
      </c>
      <c r="V58" s="454"/>
      <c r="W58" s="412" t="str">
        <f t="shared" si="34"/>
        <v>Y</v>
      </c>
      <c r="X58" s="355" t="str">
        <f t="shared" si="31"/>
        <v>04032C</v>
      </c>
      <c r="Y58" s="413" t="str">
        <f t="shared" si="33"/>
        <v>128</v>
      </c>
      <c r="Z58" s="355" t="str">
        <f t="shared" si="32"/>
        <v xml:space="preserve">Engineering Technician II </v>
      </c>
      <c r="AA58" s="414">
        <f t="shared" ca="1" si="26"/>
        <v>31.86</v>
      </c>
      <c r="AB58" s="414">
        <f t="shared" ca="1" si="27"/>
        <v>33.454999999999998</v>
      </c>
      <c r="AC58" s="414">
        <f t="shared" ca="1" si="28"/>
        <v>35.127000000000002</v>
      </c>
      <c r="AD58" s="414">
        <f t="shared" ca="1" si="29"/>
        <v>36.884</v>
      </c>
      <c r="AE58" s="414">
        <f t="shared" ca="1" si="30"/>
        <v>38.728000000000002</v>
      </c>
    </row>
    <row r="59" spans="1:31">
      <c r="A59" s="406" t="s">
        <v>154</v>
      </c>
      <c r="B59" s="464" t="s">
        <v>452</v>
      </c>
      <c r="C59" s="406">
        <v>7</v>
      </c>
      <c r="D59" s="407" t="s">
        <v>694</v>
      </c>
      <c r="E59" s="406" t="s">
        <v>43</v>
      </c>
      <c r="F59" s="406">
        <v>328</v>
      </c>
      <c r="G59" s="409">
        <f t="shared" ca="1" si="19"/>
        <v>33.563000000000002</v>
      </c>
      <c r="H59" s="409">
        <f t="shared" ca="1" si="20"/>
        <v>35.24</v>
      </c>
      <c r="I59" s="409">
        <f t="shared" ca="1" si="21"/>
        <v>37.003</v>
      </c>
      <c r="J59" s="409">
        <f t="shared" ca="1" si="22"/>
        <v>38.853000000000002</v>
      </c>
      <c r="K59" s="409">
        <f t="shared" ca="1" si="23"/>
        <v>40.795000000000002</v>
      </c>
      <c r="L59" s="502"/>
      <c r="M59" s="335" t="s">
        <v>588</v>
      </c>
      <c r="N59" s="331" t="str">
        <f t="shared" si="24"/>
        <v>04042C</v>
      </c>
      <c r="O59" s="410" t="str">
        <f t="shared" si="18"/>
        <v>133</v>
      </c>
      <c r="P59" s="332" t="str">
        <f t="shared" si="25"/>
        <v xml:space="preserve">Engineering Technician III </v>
      </c>
      <c r="Q59" s="411" cm="1">
        <f t="array" aca="1" ref="Q59" ca="1">ROUND(IF($M59="Y",VLOOKUP($N59,INDIRECT($N$2),Q$5,0)*INDIRECT($M$3),VLOOKUP($N59,INDIRECT($N$2),Q$5,0)),IF(LEFT($E59,1)="N",3,0))</f>
        <v>33.563000000000002</v>
      </c>
      <c r="R59" s="411" cm="1">
        <f t="array" aca="1" ref="R59" ca="1">ROUND(IF($M59="Y",VLOOKUP($N59,INDIRECT($N$2),R$5,0)*INDIRECT($M$3),VLOOKUP($N59,INDIRECT($N$2),R$5,0)),IF(LEFT($E59,1)="N",3,0))</f>
        <v>35.24</v>
      </c>
      <c r="S59" s="411" cm="1">
        <f t="array" aca="1" ref="S59" ca="1">ROUND(IF($M59="Y",VLOOKUP($N59,INDIRECT($N$2),S$5,0)*INDIRECT($M$3),VLOOKUP($N59,INDIRECT($N$2),S$5,0)),IF(LEFT($E59,1)="N",3,0))</f>
        <v>37.003</v>
      </c>
      <c r="T59" s="411" cm="1">
        <f t="array" aca="1" ref="T59" ca="1">ROUND(IF($M59="Y",VLOOKUP($N59,INDIRECT($N$2),T$5,0)*INDIRECT($M$3),VLOOKUP($N59,INDIRECT($N$2),T$5,0)),IF(LEFT($E59,1)="N",3,0))</f>
        <v>38.853000000000002</v>
      </c>
      <c r="U59" s="411" cm="1">
        <f t="array" aca="1" ref="U59" ca="1">ROUND(IF($M59="Y",VLOOKUP($N59,INDIRECT($N$2),U$5,0)*INDIRECT($M$3),VLOOKUP($N59,INDIRECT($N$2),U$5,0)),IF(LEFT($E59,1)="N",3,0))</f>
        <v>40.795000000000002</v>
      </c>
      <c r="V59" s="454"/>
      <c r="W59" s="412" t="str">
        <f t="shared" si="34"/>
        <v>Y</v>
      </c>
      <c r="X59" s="355" t="str">
        <f t="shared" si="31"/>
        <v>04042C</v>
      </c>
      <c r="Y59" s="413" t="str">
        <f t="shared" si="33"/>
        <v>133</v>
      </c>
      <c r="Z59" s="355" t="str">
        <f t="shared" si="32"/>
        <v xml:space="preserve">Engineering Technician III </v>
      </c>
      <c r="AA59" s="414">
        <f t="shared" ca="1" si="26"/>
        <v>33.563000000000002</v>
      </c>
      <c r="AB59" s="414">
        <f t="shared" ca="1" si="27"/>
        <v>35.24</v>
      </c>
      <c r="AC59" s="414">
        <f t="shared" ca="1" si="28"/>
        <v>37.003</v>
      </c>
      <c r="AD59" s="414">
        <f t="shared" ca="1" si="29"/>
        <v>38.853000000000002</v>
      </c>
      <c r="AE59" s="414">
        <f t="shared" ca="1" si="30"/>
        <v>40.795000000000002</v>
      </c>
    </row>
    <row r="60" spans="1:31">
      <c r="A60" s="406" t="s">
        <v>156</v>
      </c>
      <c r="B60" s="464" t="s">
        <v>158</v>
      </c>
      <c r="C60" s="406">
        <v>6</v>
      </c>
      <c r="D60" s="407" t="s">
        <v>693</v>
      </c>
      <c r="E60" s="406" t="s">
        <v>43</v>
      </c>
      <c r="F60" s="406">
        <v>305</v>
      </c>
      <c r="G60" s="409">
        <f t="shared" ca="1" si="19"/>
        <v>31.86</v>
      </c>
      <c r="H60" s="409">
        <f t="shared" ca="1" si="20"/>
        <v>33.454999999999998</v>
      </c>
      <c r="I60" s="409">
        <f t="shared" ca="1" si="21"/>
        <v>35.127000000000002</v>
      </c>
      <c r="J60" s="409">
        <f t="shared" ca="1" si="22"/>
        <v>36.884</v>
      </c>
      <c r="K60" s="409">
        <f t="shared" ca="1" si="23"/>
        <v>38.728000000000002</v>
      </c>
      <c r="L60" s="502"/>
      <c r="M60" s="335" t="s">
        <v>588</v>
      </c>
      <c r="N60" s="331" t="str">
        <f t="shared" si="24"/>
        <v>04232C</v>
      </c>
      <c r="O60" s="410" t="str">
        <f t="shared" si="18"/>
        <v>128</v>
      </c>
      <c r="P60" s="332" t="str">
        <f t="shared" si="25"/>
        <v>Evidence Technician</v>
      </c>
      <c r="Q60" s="411" cm="1">
        <f t="array" aca="1" ref="Q60" ca="1">ROUND(IF($M60="Y",VLOOKUP($N60,INDIRECT($N$2),Q$5,0)*INDIRECT($M$3),VLOOKUP($N60,INDIRECT($N$2),Q$5,0)),IF(LEFT($E60,1)="N",3,0))</f>
        <v>31.86</v>
      </c>
      <c r="R60" s="411" cm="1">
        <f t="array" aca="1" ref="R60" ca="1">ROUND(IF($M60="Y",VLOOKUP($N60,INDIRECT($N$2),R$5,0)*INDIRECT($M$3),VLOOKUP($N60,INDIRECT($N$2),R$5,0)),IF(LEFT($E60,1)="N",3,0))</f>
        <v>33.454999999999998</v>
      </c>
      <c r="S60" s="411" cm="1">
        <f t="array" aca="1" ref="S60" ca="1">ROUND(IF($M60="Y",VLOOKUP($N60,INDIRECT($N$2),S$5,0)*INDIRECT($M$3),VLOOKUP($N60,INDIRECT($N$2),S$5,0)),IF(LEFT($E60,1)="N",3,0))</f>
        <v>35.127000000000002</v>
      </c>
      <c r="T60" s="411" cm="1">
        <f t="array" aca="1" ref="T60" ca="1">ROUND(IF($M60="Y",VLOOKUP($N60,INDIRECT($N$2),T$5,0)*INDIRECT($M$3),VLOOKUP($N60,INDIRECT($N$2),T$5,0)),IF(LEFT($E60,1)="N",3,0))</f>
        <v>36.884</v>
      </c>
      <c r="U60" s="411" cm="1">
        <f t="array" aca="1" ref="U60" ca="1">ROUND(IF($M60="Y",VLOOKUP($N60,INDIRECT($N$2),U$5,0)*INDIRECT($M$3),VLOOKUP($N60,INDIRECT($N$2),U$5,0)),IF(LEFT($E60,1)="N",3,0))</f>
        <v>38.728000000000002</v>
      </c>
      <c r="V60" s="454"/>
      <c r="W60" s="412" t="str">
        <f t="shared" si="34"/>
        <v>Y</v>
      </c>
      <c r="X60" s="355" t="str">
        <f t="shared" si="31"/>
        <v>04232C</v>
      </c>
      <c r="Y60" s="413" t="str">
        <f t="shared" si="33"/>
        <v>128</v>
      </c>
      <c r="Z60" s="355" t="str">
        <f t="shared" si="32"/>
        <v>Evidence Technician</v>
      </c>
      <c r="AA60" s="414">
        <f t="shared" ca="1" si="26"/>
        <v>31.86</v>
      </c>
      <c r="AB60" s="414">
        <f t="shared" ca="1" si="27"/>
        <v>33.454999999999998</v>
      </c>
      <c r="AC60" s="414">
        <f t="shared" ca="1" si="28"/>
        <v>35.127000000000002</v>
      </c>
      <c r="AD60" s="414">
        <f t="shared" ca="1" si="29"/>
        <v>36.884</v>
      </c>
      <c r="AE60" s="414">
        <f t="shared" ca="1" si="30"/>
        <v>38.728000000000002</v>
      </c>
    </row>
    <row r="61" spans="1:31">
      <c r="A61" s="406" t="s">
        <v>159</v>
      </c>
      <c r="B61" s="464" t="s">
        <v>440</v>
      </c>
      <c r="C61" s="406">
        <v>4</v>
      </c>
      <c r="D61" s="407" t="s">
        <v>160</v>
      </c>
      <c r="E61" s="406" t="s">
        <v>43</v>
      </c>
      <c r="F61" s="406">
        <v>218</v>
      </c>
      <c r="G61" s="409">
        <f t="shared" ca="1" si="19"/>
        <v>24.085999999999999</v>
      </c>
      <c r="H61" s="409">
        <f t="shared" ca="1" si="20"/>
        <v>25.291</v>
      </c>
      <c r="I61" s="409">
        <f t="shared" ca="1" si="21"/>
        <v>26.555</v>
      </c>
      <c r="J61" s="409">
        <f t="shared" ca="1" si="22"/>
        <v>27.882000000000001</v>
      </c>
      <c r="K61" s="409">
        <f t="shared" ca="1" si="23"/>
        <v>29.277000000000001</v>
      </c>
      <c r="L61" s="502"/>
      <c r="M61" s="335" t="s">
        <v>588</v>
      </c>
      <c r="N61" s="331" t="str">
        <f t="shared" si="24"/>
        <v>04260C</v>
      </c>
      <c r="O61" s="410" t="str">
        <f t="shared" si="18"/>
        <v>151</v>
      </c>
      <c r="P61" s="332" t="str">
        <f t="shared" si="25"/>
        <v>Exhibitor Services Specialist I</v>
      </c>
      <c r="Q61" s="411" cm="1">
        <f t="array" aca="1" ref="Q61" ca="1">ROUND(IF($M61="Y",VLOOKUP($N61,INDIRECT($N$2),Q$5,0)*INDIRECT($M$3),VLOOKUP($N61,INDIRECT($N$2),Q$5,0)),IF(LEFT($E61,1)="N",3,0))</f>
        <v>24.085999999999999</v>
      </c>
      <c r="R61" s="411" cm="1">
        <f t="array" aca="1" ref="R61" ca="1">ROUND(IF($M61="Y",VLOOKUP($N61,INDIRECT($N$2),R$5,0)*INDIRECT($M$3),VLOOKUP($N61,INDIRECT($N$2),R$5,0)),IF(LEFT($E61,1)="N",3,0))</f>
        <v>25.291</v>
      </c>
      <c r="S61" s="411" cm="1">
        <f t="array" aca="1" ref="S61" ca="1">ROUND(IF($M61="Y",VLOOKUP($N61,INDIRECT($N$2),S$5,0)*INDIRECT($M$3),VLOOKUP($N61,INDIRECT($N$2),S$5,0)),IF(LEFT($E61,1)="N",3,0))</f>
        <v>26.555</v>
      </c>
      <c r="T61" s="411" cm="1">
        <f t="array" aca="1" ref="T61" ca="1">ROUND(IF($M61="Y",VLOOKUP($N61,INDIRECT($N$2),T$5,0)*INDIRECT($M$3),VLOOKUP($N61,INDIRECT($N$2),T$5,0)),IF(LEFT($E61,1)="N",3,0))</f>
        <v>27.882000000000001</v>
      </c>
      <c r="U61" s="411" cm="1">
        <f t="array" aca="1" ref="U61" ca="1">ROUND(IF($M61="Y",VLOOKUP($N61,INDIRECT($N$2),U$5,0)*INDIRECT($M$3),VLOOKUP($N61,INDIRECT($N$2),U$5,0)),IF(LEFT($E61,1)="N",3,0))</f>
        <v>29.277000000000001</v>
      </c>
      <c r="V61" s="454"/>
      <c r="W61" s="412" t="str">
        <f t="shared" si="34"/>
        <v>Y</v>
      </c>
      <c r="X61" s="355" t="str">
        <f t="shared" si="31"/>
        <v>04260C</v>
      </c>
      <c r="Y61" s="413" t="str">
        <f t="shared" si="33"/>
        <v>151</v>
      </c>
      <c r="Z61" s="355" t="str">
        <f t="shared" si="32"/>
        <v>Exhibitor Services Specialist I</v>
      </c>
      <c r="AA61" s="414">
        <f t="shared" ca="1" si="26"/>
        <v>24.085999999999999</v>
      </c>
      <c r="AB61" s="414">
        <f t="shared" ca="1" si="27"/>
        <v>25.291</v>
      </c>
      <c r="AC61" s="414">
        <f t="shared" ca="1" si="28"/>
        <v>26.555</v>
      </c>
      <c r="AD61" s="414">
        <f t="shared" ca="1" si="29"/>
        <v>27.882000000000001</v>
      </c>
      <c r="AE61" s="414">
        <f t="shared" ca="1" si="30"/>
        <v>29.277000000000001</v>
      </c>
    </row>
    <row r="62" spans="1:31">
      <c r="A62" s="406" t="s">
        <v>162</v>
      </c>
      <c r="B62" s="464" t="s">
        <v>441</v>
      </c>
      <c r="C62" s="406">
        <v>5</v>
      </c>
      <c r="D62" s="407" t="s">
        <v>163</v>
      </c>
      <c r="E62" s="406" t="s">
        <v>43</v>
      </c>
      <c r="F62" s="406">
        <v>253</v>
      </c>
      <c r="G62" s="409">
        <f t="shared" ca="1" si="19"/>
        <v>26.477</v>
      </c>
      <c r="H62" s="409">
        <f t="shared" ca="1" si="20"/>
        <v>27.8</v>
      </c>
      <c r="I62" s="409">
        <f t="shared" ca="1" si="21"/>
        <v>29.190999999999999</v>
      </c>
      <c r="J62" s="409">
        <f t="shared" ca="1" si="22"/>
        <v>30.652000000000001</v>
      </c>
      <c r="K62" s="409">
        <f t="shared" ca="1" si="23"/>
        <v>32.183999999999997</v>
      </c>
      <c r="L62" s="502"/>
      <c r="M62" s="335" t="s">
        <v>588</v>
      </c>
      <c r="N62" s="331" t="str">
        <f t="shared" si="24"/>
        <v>04261C</v>
      </c>
      <c r="O62" s="410" t="str">
        <f t="shared" ref="O62:O92" si="35">D62</f>
        <v>051</v>
      </c>
      <c r="P62" s="332" t="str">
        <f t="shared" si="25"/>
        <v>Exhibitor Services Specialist II</v>
      </c>
      <c r="Q62" s="411" cm="1">
        <f t="array" aca="1" ref="Q62" ca="1">ROUND(IF($M62="Y",VLOOKUP($N62,INDIRECT($N$2),Q$5,0)*INDIRECT($M$3),VLOOKUP($N62,INDIRECT($N$2),Q$5,0)),IF(LEFT($E62,1)="N",3,0))</f>
        <v>26.477</v>
      </c>
      <c r="R62" s="411" cm="1">
        <f t="array" aca="1" ref="R62" ca="1">ROUND(IF($M62="Y",VLOOKUP($N62,INDIRECT($N$2),R$5,0)*INDIRECT($M$3),VLOOKUP($N62,INDIRECT($N$2),R$5,0)),IF(LEFT($E62,1)="N",3,0))</f>
        <v>27.8</v>
      </c>
      <c r="S62" s="411" cm="1">
        <f t="array" aca="1" ref="S62" ca="1">ROUND(IF($M62="Y",VLOOKUP($N62,INDIRECT($N$2),S$5,0)*INDIRECT($M$3),VLOOKUP($N62,INDIRECT($N$2),S$5,0)),IF(LEFT($E62,1)="N",3,0))</f>
        <v>29.190999999999999</v>
      </c>
      <c r="T62" s="411" cm="1">
        <f t="array" aca="1" ref="T62" ca="1">ROUND(IF($M62="Y",VLOOKUP($N62,INDIRECT($N$2),T$5,0)*INDIRECT($M$3),VLOOKUP($N62,INDIRECT($N$2),T$5,0)),IF(LEFT($E62,1)="N",3,0))</f>
        <v>30.652000000000001</v>
      </c>
      <c r="U62" s="411" cm="1">
        <f t="array" aca="1" ref="U62" ca="1">ROUND(IF($M62="Y",VLOOKUP($N62,INDIRECT($N$2),U$5,0)*INDIRECT($M$3),VLOOKUP($N62,INDIRECT($N$2),U$5,0)),IF(LEFT($E62,1)="N",3,0))</f>
        <v>32.183999999999997</v>
      </c>
      <c r="V62" s="454"/>
      <c r="W62" s="412" t="str">
        <f t="shared" si="34"/>
        <v>Y</v>
      </c>
      <c r="X62" s="355" t="str">
        <f t="shared" si="31"/>
        <v>04261C</v>
      </c>
      <c r="Y62" s="413" t="str">
        <f t="shared" si="33"/>
        <v>051</v>
      </c>
      <c r="Z62" s="355" t="str">
        <f t="shared" si="32"/>
        <v>Exhibitor Services Specialist II</v>
      </c>
      <c r="AA62" s="414">
        <f t="shared" ca="1" si="26"/>
        <v>26.477</v>
      </c>
      <c r="AB62" s="414">
        <f t="shared" ca="1" si="27"/>
        <v>27.8</v>
      </c>
      <c r="AC62" s="414">
        <f t="shared" ca="1" si="28"/>
        <v>29.190999999999999</v>
      </c>
      <c r="AD62" s="414">
        <f t="shared" ca="1" si="29"/>
        <v>30.652000000000001</v>
      </c>
      <c r="AE62" s="414">
        <f t="shared" ca="1" si="30"/>
        <v>32.183999999999997</v>
      </c>
    </row>
    <row r="63" spans="1:31">
      <c r="A63" s="406" t="s">
        <v>168</v>
      </c>
      <c r="B63" s="464" t="s">
        <v>442</v>
      </c>
      <c r="C63" s="406">
        <v>7</v>
      </c>
      <c r="D63" s="407" t="s">
        <v>742</v>
      </c>
      <c r="E63" s="406" t="s">
        <v>43</v>
      </c>
      <c r="F63" s="406">
        <v>338</v>
      </c>
      <c r="G63" s="409">
        <f t="shared" ca="1" si="19"/>
        <v>33.597000000000001</v>
      </c>
      <c r="H63" s="409">
        <f t="shared" ca="1" si="20"/>
        <v>35.280999999999999</v>
      </c>
      <c r="I63" s="409">
        <f t="shared" ca="1" si="21"/>
        <v>37.043999999999997</v>
      </c>
      <c r="J63" s="409">
        <f t="shared" ca="1" si="22"/>
        <v>38.896000000000001</v>
      </c>
      <c r="K63" s="409">
        <f t="shared" ca="1" si="23"/>
        <v>40.843000000000004</v>
      </c>
      <c r="L63" s="502"/>
      <c r="M63" s="335" t="s">
        <v>588</v>
      </c>
      <c r="N63" s="331" t="str">
        <f t="shared" si="24"/>
        <v>04384C</v>
      </c>
      <c r="O63" s="410" t="str">
        <f t="shared" si="35"/>
        <v>207</v>
      </c>
      <c r="P63" s="332" t="str">
        <f t="shared" si="25"/>
        <v xml:space="preserve">Fire Inspections Specialist I </v>
      </c>
      <c r="Q63" s="411" cm="1">
        <f t="array" aca="1" ref="Q63" ca="1">ROUND(IF($M63="Y",VLOOKUP($N63,INDIRECT($N$2),Q$5,0)*INDIRECT($M$3),VLOOKUP($N63,INDIRECT($N$2),Q$5,0)),IF(LEFT($E63,1)="N",3,0))</f>
        <v>33.597000000000001</v>
      </c>
      <c r="R63" s="411" cm="1">
        <f t="array" aca="1" ref="R63" ca="1">ROUND(IF($M63="Y",VLOOKUP($N63,INDIRECT($N$2),R$5,0)*INDIRECT($M$3),VLOOKUP($N63,INDIRECT($N$2),R$5,0)),IF(LEFT($E63,1)="N",3,0))</f>
        <v>35.280999999999999</v>
      </c>
      <c r="S63" s="411" cm="1">
        <f t="array" aca="1" ref="S63" ca="1">ROUND(IF($M63="Y",VLOOKUP($N63,INDIRECT($N$2),S$5,0)*INDIRECT($M$3),VLOOKUP($N63,INDIRECT($N$2),S$5,0)),IF(LEFT($E63,1)="N",3,0))</f>
        <v>37.043999999999997</v>
      </c>
      <c r="T63" s="411" cm="1">
        <f t="array" aca="1" ref="T63" ca="1">ROUND(IF($M63="Y",VLOOKUP($N63,INDIRECT($N$2),T$5,0)*INDIRECT($M$3),VLOOKUP($N63,INDIRECT($N$2),T$5,0)),IF(LEFT($E63,1)="N",3,0))</f>
        <v>38.896000000000001</v>
      </c>
      <c r="U63" s="411" cm="1">
        <f t="array" aca="1" ref="U63" ca="1">ROUND(IF($M63="Y",VLOOKUP($N63,INDIRECT($N$2),U$5,0)*INDIRECT($M$3),VLOOKUP($N63,INDIRECT($N$2),U$5,0)),IF(LEFT($E63,1)="N",3,0))</f>
        <v>40.843000000000004</v>
      </c>
      <c r="V63" s="454"/>
      <c r="W63" s="412" t="str">
        <f t="shared" si="34"/>
        <v>Y</v>
      </c>
      <c r="X63" s="355" t="str">
        <f t="shared" si="31"/>
        <v>04384C</v>
      </c>
      <c r="Y63" s="413" t="str">
        <f t="shared" si="33"/>
        <v>207</v>
      </c>
      <c r="Z63" s="355" t="str">
        <f t="shared" si="32"/>
        <v xml:space="preserve">Fire Inspections Specialist I </v>
      </c>
      <c r="AA63" s="414">
        <f t="shared" ca="1" si="26"/>
        <v>33.597000000000001</v>
      </c>
      <c r="AB63" s="414">
        <f t="shared" ca="1" si="27"/>
        <v>35.280999999999999</v>
      </c>
      <c r="AC63" s="414">
        <f t="shared" ca="1" si="28"/>
        <v>37.043999999999997</v>
      </c>
      <c r="AD63" s="414">
        <f t="shared" ca="1" si="29"/>
        <v>38.896000000000001</v>
      </c>
      <c r="AE63" s="414">
        <f t="shared" ca="1" si="30"/>
        <v>40.843000000000004</v>
      </c>
    </row>
    <row r="64" spans="1:31">
      <c r="A64" s="406" t="s">
        <v>170</v>
      </c>
      <c r="B64" s="464" t="s">
        <v>443</v>
      </c>
      <c r="C64" s="406">
        <v>8</v>
      </c>
      <c r="D64" s="407" t="s">
        <v>94</v>
      </c>
      <c r="E64" s="406" t="s">
        <v>43</v>
      </c>
      <c r="F64" s="406">
        <v>375</v>
      </c>
      <c r="G64" s="409">
        <f t="shared" ca="1" si="19"/>
        <v>36.545000000000002</v>
      </c>
      <c r="H64" s="409">
        <f t="shared" ca="1" si="20"/>
        <v>38.372</v>
      </c>
      <c r="I64" s="409">
        <f t="shared" ca="1" si="21"/>
        <v>40.290999999999997</v>
      </c>
      <c r="J64" s="409">
        <f t="shared" ca="1" si="22"/>
        <v>42.305</v>
      </c>
      <c r="K64" s="409">
        <f t="shared" ca="1" si="23"/>
        <v>44.423000000000002</v>
      </c>
      <c r="L64" s="502"/>
      <c r="M64" s="335" t="s">
        <v>588</v>
      </c>
      <c r="N64" s="331" t="str">
        <f t="shared" si="24"/>
        <v>04386C</v>
      </c>
      <c r="O64" s="410" t="str">
        <f t="shared" si="35"/>
        <v>099</v>
      </c>
      <c r="P64" s="332" t="str">
        <f t="shared" si="25"/>
        <v xml:space="preserve">Fire Inspections Specialist II </v>
      </c>
      <c r="Q64" s="411" cm="1">
        <f t="array" aca="1" ref="Q64" ca="1">ROUND(IF($M64="Y",VLOOKUP($N64,INDIRECT($N$2),Q$5,0)*INDIRECT($M$3),VLOOKUP($N64,INDIRECT($N$2),Q$5,0)),IF(LEFT($E64,1)="N",3,0))</f>
        <v>36.545000000000002</v>
      </c>
      <c r="R64" s="411" cm="1">
        <f t="array" aca="1" ref="R64" ca="1">ROUND(IF($M64="Y",VLOOKUP($N64,INDIRECT($N$2),R$5,0)*INDIRECT($M$3),VLOOKUP($N64,INDIRECT($N$2),R$5,0)),IF(LEFT($E64,1)="N",3,0))</f>
        <v>38.372</v>
      </c>
      <c r="S64" s="411" cm="1">
        <f t="array" aca="1" ref="S64" ca="1">ROUND(IF($M64="Y",VLOOKUP($N64,INDIRECT($N$2),S$5,0)*INDIRECT($M$3),VLOOKUP($N64,INDIRECT($N$2),S$5,0)),IF(LEFT($E64,1)="N",3,0))</f>
        <v>40.290999999999997</v>
      </c>
      <c r="T64" s="411" cm="1">
        <f t="array" aca="1" ref="T64" ca="1">ROUND(IF($M64="Y",VLOOKUP($N64,INDIRECT($N$2),T$5,0)*INDIRECT($M$3),VLOOKUP($N64,INDIRECT($N$2),T$5,0)),IF(LEFT($E64,1)="N",3,0))</f>
        <v>42.305</v>
      </c>
      <c r="U64" s="411" cm="1">
        <f t="array" aca="1" ref="U64" ca="1">ROUND(IF($M64="Y",VLOOKUP($N64,INDIRECT($N$2),U$5,0)*INDIRECT($M$3),VLOOKUP($N64,INDIRECT($N$2),U$5,0)),IF(LEFT($E64,1)="N",3,0))</f>
        <v>44.423000000000002</v>
      </c>
      <c r="V64" s="454"/>
      <c r="W64" s="412" t="str">
        <f t="shared" si="34"/>
        <v>Y</v>
      </c>
      <c r="X64" s="355" t="str">
        <f t="shared" si="31"/>
        <v>04386C</v>
      </c>
      <c r="Y64" s="413" t="str">
        <f t="shared" si="33"/>
        <v>099</v>
      </c>
      <c r="Z64" s="355" t="str">
        <f t="shared" si="32"/>
        <v xml:space="preserve">Fire Inspections Specialist II </v>
      </c>
      <c r="AA64" s="414">
        <f t="shared" ca="1" si="26"/>
        <v>36.545000000000002</v>
      </c>
      <c r="AB64" s="414">
        <f t="shared" ca="1" si="27"/>
        <v>38.372</v>
      </c>
      <c r="AC64" s="414">
        <f t="shared" ca="1" si="28"/>
        <v>40.290999999999997</v>
      </c>
      <c r="AD64" s="414">
        <f t="shared" ca="1" si="29"/>
        <v>42.305</v>
      </c>
      <c r="AE64" s="414">
        <f t="shared" ca="1" si="30"/>
        <v>44.423000000000002</v>
      </c>
    </row>
    <row r="65" spans="1:31">
      <c r="A65" s="406" t="s">
        <v>165</v>
      </c>
      <c r="B65" s="464" t="s">
        <v>784</v>
      </c>
      <c r="C65" s="406">
        <v>9</v>
      </c>
      <c r="D65" s="407">
        <v>119</v>
      </c>
      <c r="E65" s="406" t="s">
        <v>43</v>
      </c>
      <c r="F65" s="406">
        <v>418</v>
      </c>
      <c r="G65" s="409">
        <f t="shared" ca="1" si="19"/>
        <v>41.29</v>
      </c>
      <c r="H65" s="409">
        <f t="shared" ca="1" si="20"/>
        <v>43.356000000000002</v>
      </c>
      <c r="I65" s="409">
        <f t="shared" ca="1" si="21"/>
        <v>45.521999999999998</v>
      </c>
      <c r="J65" s="409">
        <f t="shared" ca="1" si="22"/>
        <v>47.798999999999999</v>
      </c>
      <c r="K65" s="409">
        <f t="shared" ca="1" si="23"/>
        <v>50.188000000000002</v>
      </c>
      <c r="L65" s="502"/>
      <c r="M65" s="335" t="s">
        <v>588</v>
      </c>
      <c r="N65" s="331" t="str">
        <f t="shared" si="24"/>
        <v>04382C</v>
      </c>
      <c r="O65" s="410">
        <f t="shared" si="35"/>
        <v>119</v>
      </c>
      <c r="P65" s="332" t="str">
        <f t="shared" si="25"/>
        <v>Fire Inspections Specialist III</v>
      </c>
      <c r="Q65" s="411" cm="1">
        <f t="array" aca="1" ref="Q65" ca="1">ROUND(IF($M65="Y",VLOOKUP($N65,INDIRECT($N$2),Q$5,0)*INDIRECT($M$3),VLOOKUP($N65,INDIRECT($N$2),Q$5,0)),IF(LEFT($E65,1)="N",3,0))</f>
        <v>41.29</v>
      </c>
      <c r="R65" s="411" cm="1">
        <f t="array" aca="1" ref="R65" ca="1">ROUND(IF($M65="Y",VLOOKUP($N65,INDIRECT($N$2),R$5,0)*INDIRECT($M$3),VLOOKUP($N65,INDIRECT($N$2),R$5,0)),IF(LEFT($E65,1)="N",3,0))</f>
        <v>43.356000000000002</v>
      </c>
      <c r="S65" s="411" cm="1">
        <f t="array" aca="1" ref="S65" ca="1">ROUND(IF($M65="Y",VLOOKUP($N65,INDIRECT($N$2),S$5,0)*INDIRECT($M$3),VLOOKUP($N65,INDIRECT($N$2),S$5,0)),IF(LEFT($E65,1)="N",3,0))</f>
        <v>45.521999999999998</v>
      </c>
      <c r="T65" s="411" cm="1">
        <f t="array" aca="1" ref="T65" ca="1">ROUND(IF($M65="Y",VLOOKUP($N65,INDIRECT($N$2),T$5,0)*INDIRECT($M$3),VLOOKUP($N65,INDIRECT($N$2),T$5,0)),IF(LEFT($E65,1)="N",3,0))</f>
        <v>47.798999999999999</v>
      </c>
      <c r="U65" s="411" cm="1">
        <f t="array" aca="1" ref="U65" ca="1">ROUND(IF($M65="Y",VLOOKUP($N65,INDIRECT($N$2),U$5,0)*INDIRECT($M$3),VLOOKUP($N65,INDIRECT($N$2),U$5,0)),IF(LEFT($E65,1)="N",3,0))</f>
        <v>50.188000000000002</v>
      </c>
      <c r="V65" s="454"/>
      <c r="W65" s="412" t="str">
        <f t="shared" si="34"/>
        <v>Y</v>
      </c>
      <c r="X65" s="355" t="str">
        <f t="shared" si="31"/>
        <v>04382C</v>
      </c>
      <c r="Y65" s="413">
        <f t="shared" si="33"/>
        <v>119</v>
      </c>
      <c r="Z65" s="355" t="str">
        <f t="shared" si="32"/>
        <v>Fire Inspections Specialist III</v>
      </c>
      <c r="AA65" s="414">
        <f t="shared" ca="1" si="26"/>
        <v>41.29</v>
      </c>
      <c r="AB65" s="414">
        <f t="shared" ca="1" si="27"/>
        <v>43.356000000000002</v>
      </c>
      <c r="AC65" s="414">
        <f t="shared" ca="1" si="28"/>
        <v>45.521999999999998</v>
      </c>
      <c r="AD65" s="414">
        <f t="shared" ca="1" si="29"/>
        <v>47.798999999999999</v>
      </c>
      <c r="AE65" s="414">
        <f t="shared" ca="1" si="30"/>
        <v>50.188000000000002</v>
      </c>
    </row>
    <row r="66" spans="1:31">
      <c r="A66" s="406" t="s">
        <v>175</v>
      </c>
      <c r="B66" s="464" t="s">
        <v>476</v>
      </c>
      <c r="C66" s="406">
        <v>7</v>
      </c>
      <c r="D66" s="407" t="s">
        <v>739</v>
      </c>
      <c r="E66" s="406" t="s">
        <v>43</v>
      </c>
      <c r="F66" s="406">
        <v>333</v>
      </c>
      <c r="G66" s="409">
        <f t="shared" ca="1" si="19"/>
        <v>33.598999999999997</v>
      </c>
      <c r="H66" s="409">
        <f t="shared" ca="1" si="20"/>
        <v>35.280999999999999</v>
      </c>
      <c r="I66" s="409">
        <f t="shared" ca="1" si="21"/>
        <v>37.043999999999997</v>
      </c>
      <c r="J66" s="409">
        <f t="shared" ca="1" si="22"/>
        <v>38.896000000000001</v>
      </c>
      <c r="K66" s="409">
        <f t="shared" ca="1" si="23"/>
        <v>40.843000000000004</v>
      </c>
      <c r="L66" s="502"/>
      <c r="M66" s="335" t="s">
        <v>588</v>
      </c>
      <c r="N66" s="331" t="str">
        <f t="shared" si="24"/>
        <v>05062C</v>
      </c>
      <c r="O66" s="410" t="str">
        <f t="shared" si="35"/>
        <v>206</v>
      </c>
      <c r="P66" s="332" t="str">
        <f t="shared" si="25"/>
        <v>Forensic FirearmsTechnician</v>
      </c>
      <c r="Q66" s="411" cm="1">
        <f t="array" aca="1" ref="Q66" ca="1">ROUND(IF($M66="Y",VLOOKUP($N66,INDIRECT($N$2),Q$5,0)*INDIRECT($M$3),VLOOKUP($N66,INDIRECT($N$2),Q$5,0)),IF(LEFT($E66,1)="N",3,0))</f>
        <v>33.598999999999997</v>
      </c>
      <c r="R66" s="411" cm="1">
        <f t="array" aca="1" ref="R66" ca="1">ROUND(IF($M66="Y",VLOOKUP($N66,INDIRECT($N$2),R$5,0)*INDIRECT($M$3),VLOOKUP($N66,INDIRECT($N$2),R$5,0)),IF(LEFT($E66,1)="N",3,0))</f>
        <v>35.280999999999999</v>
      </c>
      <c r="S66" s="411" cm="1">
        <f t="array" aca="1" ref="S66" ca="1">ROUND(IF($M66="Y",VLOOKUP($N66,INDIRECT($N$2),S$5,0)*INDIRECT($M$3),VLOOKUP($N66,INDIRECT($N$2),S$5,0)),IF(LEFT($E66,1)="N",3,0))</f>
        <v>37.043999999999997</v>
      </c>
      <c r="T66" s="411" cm="1">
        <f t="array" aca="1" ref="T66" ca="1">ROUND(IF($M66="Y",VLOOKUP($N66,INDIRECT($N$2),T$5,0)*INDIRECT($M$3),VLOOKUP($N66,INDIRECT($N$2),T$5,0)),IF(LEFT($E66,1)="N",3,0))</f>
        <v>38.896000000000001</v>
      </c>
      <c r="U66" s="411" cm="1">
        <f t="array" aca="1" ref="U66" ca="1">ROUND(IF($M66="Y",VLOOKUP($N66,INDIRECT($N$2),U$5,0)*INDIRECT($M$3),VLOOKUP($N66,INDIRECT($N$2),U$5,0)),IF(LEFT($E66,1)="N",3,0))</f>
        <v>40.843000000000004</v>
      </c>
      <c r="V66" s="454"/>
      <c r="W66" s="412" t="str">
        <f t="shared" si="34"/>
        <v>Y</v>
      </c>
      <c r="X66" s="355" t="str">
        <f t="shared" si="31"/>
        <v>05062C</v>
      </c>
      <c r="Y66" s="413" t="str">
        <f t="shared" si="33"/>
        <v>206</v>
      </c>
      <c r="Z66" s="355" t="str">
        <f t="shared" si="32"/>
        <v>Forensic FirearmsTechnician</v>
      </c>
      <c r="AA66" s="414">
        <f t="shared" ca="1" si="26"/>
        <v>33.598999999999997</v>
      </c>
      <c r="AB66" s="414">
        <f t="shared" ca="1" si="27"/>
        <v>35.280999999999999</v>
      </c>
      <c r="AC66" s="414">
        <f t="shared" ca="1" si="28"/>
        <v>37.043999999999997</v>
      </c>
      <c r="AD66" s="414">
        <f t="shared" ca="1" si="29"/>
        <v>38.896000000000001</v>
      </c>
      <c r="AE66" s="414">
        <f t="shared" ca="1" si="30"/>
        <v>40.843000000000004</v>
      </c>
    </row>
    <row r="67" spans="1:31">
      <c r="A67" s="406" t="s">
        <v>172</v>
      </c>
      <c r="B67" s="464" t="s">
        <v>176</v>
      </c>
      <c r="C67" s="406">
        <v>6</v>
      </c>
      <c r="D67" s="407" t="s">
        <v>173</v>
      </c>
      <c r="E67" s="406" t="s">
        <v>43</v>
      </c>
      <c r="F67" s="406">
        <v>305</v>
      </c>
      <c r="G67" s="409">
        <f t="shared" ca="1" si="19"/>
        <v>31.234999999999999</v>
      </c>
      <c r="H67" s="409">
        <f t="shared" ca="1" si="20"/>
        <v>32.798000000000002</v>
      </c>
      <c r="I67" s="409">
        <f t="shared" ca="1" si="21"/>
        <v>34.438000000000002</v>
      </c>
      <c r="J67" s="409">
        <f t="shared" ca="1" si="22"/>
        <v>36.161000000000001</v>
      </c>
      <c r="K67" s="409">
        <f t="shared" ca="1" si="23"/>
        <v>37.966999999999999</v>
      </c>
      <c r="L67" s="502"/>
      <c r="M67" s="335" t="s">
        <v>588</v>
      </c>
      <c r="N67" s="331" t="str">
        <f t="shared" si="24"/>
        <v>05035C</v>
      </c>
      <c r="O67" s="410" t="str">
        <f t="shared" si="35"/>
        <v>083</v>
      </c>
      <c r="P67" s="332" t="str">
        <f t="shared" si="25"/>
        <v>Forensic Technician</v>
      </c>
      <c r="Q67" s="411" cm="1">
        <f t="array" aca="1" ref="Q67" ca="1">ROUND(IF($M67="Y",VLOOKUP($N67,INDIRECT($N$2),Q$5,0)*INDIRECT($M$3),VLOOKUP($N67,INDIRECT($N$2),Q$5,0)),IF(LEFT($E67,1)="N",3,0))</f>
        <v>31.234999999999999</v>
      </c>
      <c r="R67" s="411" cm="1">
        <f t="array" aca="1" ref="R67" ca="1">ROUND(IF($M67="Y",VLOOKUP($N67,INDIRECT($N$2),R$5,0)*INDIRECT($M$3),VLOOKUP($N67,INDIRECT($N$2),R$5,0)),IF(LEFT($E67,1)="N",3,0))</f>
        <v>32.798000000000002</v>
      </c>
      <c r="S67" s="411" cm="1">
        <f t="array" aca="1" ref="S67" ca="1">ROUND(IF($M67="Y",VLOOKUP($N67,INDIRECT($N$2),S$5,0)*INDIRECT($M$3),VLOOKUP($N67,INDIRECT($N$2),S$5,0)),IF(LEFT($E67,1)="N",3,0))</f>
        <v>34.438000000000002</v>
      </c>
      <c r="T67" s="411" cm="1">
        <f t="array" aca="1" ref="T67" ca="1">ROUND(IF($M67="Y",VLOOKUP($N67,INDIRECT($N$2),T$5,0)*INDIRECT($M$3),VLOOKUP($N67,INDIRECT($N$2),T$5,0)),IF(LEFT($E67,1)="N",3,0))</f>
        <v>36.161000000000001</v>
      </c>
      <c r="U67" s="411" cm="1">
        <f t="array" aca="1" ref="U67" ca="1">ROUND(IF($M67="Y",VLOOKUP($N67,INDIRECT($N$2),U$5,0)*INDIRECT($M$3),VLOOKUP($N67,INDIRECT($N$2),U$5,0)),IF(LEFT($E67,1)="N",3,0))</f>
        <v>37.966999999999999</v>
      </c>
      <c r="V67" s="454"/>
      <c r="W67" s="412" t="str">
        <f t="shared" si="34"/>
        <v>Y</v>
      </c>
      <c r="X67" s="355" t="str">
        <f t="shared" si="31"/>
        <v>05035C</v>
      </c>
      <c r="Y67" s="413" t="str">
        <f t="shared" si="33"/>
        <v>083</v>
      </c>
      <c r="Z67" s="355" t="str">
        <f t="shared" si="32"/>
        <v>Forensic Technician</v>
      </c>
      <c r="AA67" s="414">
        <f t="shared" ca="1" si="26"/>
        <v>31.234999999999999</v>
      </c>
      <c r="AB67" s="414">
        <f t="shared" ca="1" si="27"/>
        <v>32.798000000000002</v>
      </c>
      <c r="AC67" s="414">
        <f t="shared" ca="1" si="28"/>
        <v>34.438000000000002</v>
      </c>
      <c r="AD67" s="414">
        <f t="shared" ca="1" si="29"/>
        <v>36.161000000000001</v>
      </c>
      <c r="AE67" s="414">
        <f t="shared" ca="1" si="30"/>
        <v>37.966999999999999</v>
      </c>
    </row>
    <row r="68" spans="1:31">
      <c r="A68" s="406" t="s">
        <v>177</v>
      </c>
      <c r="B68" s="464" t="s">
        <v>179</v>
      </c>
      <c r="C68" s="406">
        <v>6</v>
      </c>
      <c r="D68" s="407" t="s">
        <v>178</v>
      </c>
      <c r="E68" s="406" t="s">
        <v>43</v>
      </c>
      <c r="F68" s="406">
        <v>288</v>
      </c>
      <c r="G68" s="409">
        <f t="shared" ca="1" si="19"/>
        <v>30.045999999999999</v>
      </c>
      <c r="H68" s="409">
        <f t="shared" ca="1" si="20"/>
        <v>31.545999999999999</v>
      </c>
      <c r="I68" s="409">
        <f t="shared" ca="1" si="21"/>
        <v>33.124000000000002</v>
      </c>
      <c r="J68" s="409">
        <f t="shared" ca="1" si="22"/>
        <v>34.780999999999999</v>
      </c>
      <c r="K68" s="409">
        <f t="shared" ca="1" si="23"/>
        <v>36.518999999999998</v>
      </c>
      <c r="L68" s="502"/>
      <c r="M68" s="335" t="s">
        <v>588</v>
      </c>
      <c r="N68" s="331" t="str">
        <f t="shared" si="24"/>
        <v>05330C</v>
      </c>
      <c r="O68" s="410" t="str">
        <f t="shared" si="35"/>
        <v>081</v>
      </c>
      <c r="P68" s="332" t="str">
        <f t="shared" si="25"/>
        <v xml:space="preserve">Graphic Designer I </v>
      </c>
      <c r="Q68" s="411" cm="1">
        <f t="array" aca="1" ref="Q68" ca="1">ROUND(IF($M68="Y",VLOOKUP($N68,INDIRECT($N$2),Q$5,0)*INDIRECT($M$3),VLOOKUP($N68,INDIRECT($N$2),Q$5,0)),IF(LEFT($E68,1)="N",3,0))</f>
        <v>30.045999999999999</v>
      </c>
      <c r="R68" s="411" cm="1">
        <f t="array" aca="1" ref="R68" ca="1">ROUND(IF($M68="Y",VLOOKUP($N68,INDIRECT($N$2),R$5,0)*INDIRECT($M$3),VLOOKUP($N68,INDIRECT($N$2),R$5,0)),IF(LEFT($E68,1)="N",3,0))</f>
        <v>31.545999999999999</v>
      </c>
      <c r="S68" s="411" cm="1">
        <f t="array" aca="1" ref="S68" ca="1">ROUND(IF($M68="Y",VLOOKUP($N68,INDIRECT($N$2),S$5,0)*INDIRECT($M$3),VLOOKUP($N68,INDIRECT($N$2),S$5,0)),IF(LEFT($E68,1)="N",3,0))</f>
        <v>33.124000000000002</v>
      </c>
      <c r="T68" s="411" cm="1">
        <f t="array" aca="1" ref="T68" ca="1">ROUND(IF($M68="Y",VLOOKUP($N68,INDIRECT($N$2),T$5,0)*INDIRECT($M$3),VLOOKUP($N68,INDIRECT($N$2),T$5,0)),IF(LEFT($E68,1)="N",3,0))</f>
        <v>34.780999999999999</v>
      </c>
      <c r="U68" s="411" cm="1">
        <f t="array" aca="1" ref="U68" ca="1">ROUND(IF($M68="Y",VLOOKUP($N68,INDIRECT($N$2),U$5,0)*INDIRECT($M$3),VLOOKUP($N68,INDIRECT($N$2),U$5,0)),IF(LEFT($E68,1)="N",3,0))</f>
        <v>36.518999999999998</v>
      </c>
      <c r="V68" s="454"/>
      <c r="W68" s="412" t="str">
        <f t="shared" si="34"/>
        <v>Y</v>
      </c>
      <c r="X68" s="355" t="str">
        <f t="shared" si="31"/>
        <v>05330C</v>
      </c>
      <c r="Y68" s="413" t="str">
        <f t="shared" si="33"/>
        <v>081</v>
      </c>
      <c r="Z68" s="355" t="str">
        <f t="shared" si="32"/>
        <v xml:space="preserve">Graphic Designer I </v>
      </c>
      <c r="AA68" s="414">
        <f t="shared" ca="1" si="26"/>
        <v>30.045999999999999</v>
      </c>
      <c r="AB68" s="414">
        <f t="shared" ca="1" si="27"/>
        <v>31.545999999999999</v>
      </c>
      <c r="AC68" s="414">
        <f t="shared" ca="1" si="28"/>
        <v>33.124000000000002</v>
      </c>
      <c r="AD68" s="414">
        <f t="shared" ca="1" si="29"/>
        <v>34.780999999999999</v>
      </c>
      <c r="AE68" s="414">
        <f t="shared" ca="1" si="30"/>
        <v>36.518999999999998</v>
      </c>
    </row>
    <row r="69" spans="1:31">
      <c r="A69" s="406" t="s">
        <v>180</v>
      </c>
      <c r="B69" s="464" t="s">
        <v>182</v>
      </c>
      <c r="C69" s="406">
        <v>7</v>
      </c>
      <c r="D69" s="407" t="s">
        <v>181</v>
      </c>
      <c r="E69" s="406" t="s">
        <v>43</v>
      </c>
      <c r="F69" s="406">
        <v>330</v>
      </c>
      <c r="G69" s="409">
        <f t="shared" ca="1" si="19"/>
        <v>32.44</v>
      </c>
      <c r="H69" s="409">
        <f t="shared" ca="1" si="20"/>
        <v>34.061</v>
      </c>
      <c r="I69" s="409">
        <f t="shared" ca="1" si="21"/>
        <v>35.765000000000001</v>
      </c>
      <c r="J69" s="409">
        <f t="shared" ca="1" si="22"/>
        <v>37.554000000000002</v>
      </c>
      <c r="K69" s="409">
        <f t="shared" ca="1" si="23"/>
        <v>39.430999999999997</v>
      </c>
      <c r="L69" s="502"/>
      <c r="M69" s="335" t="s">
        <v>588</v>
      </c>
      <c r="N69" s="331" t="str">
        <f t="shared" si="24"/>
        <v>05340C</v>
      </c>
      <c r="O69" s="410" t="str">
        <f t="shared" si="35"/>
        <v>090</v>
      </c>
      <c r="P69" s="332" t="str">
        <f t="shared" si="25"/>
        <v xml:space="preserve">Graphic Designer II </v>
      </c>
      <c r="Q69" s="411" cm="1">
        <f t="array" aca="1" ref="Q69" ca="1">ROUND(IF($M69="Y",VLOOKUP($N69,INDIRECT($N$2),Q$5,0)*INDIRECT($M$3),VLOOKUP($N69,INDIRECT($N$2),Q$5,0)),IF(LEFT($E69,1)="N",3,0))</f>
        <v>32.44</v>
      </c>
      <c r="R69" s="411" cm="1">
        <f t="array" aca="1" ref="R69" ca="1">ROUND(IF($M69="Y",VLOOKUP($N69,INDIRECT($N$2),R$5,0)*INDIRECT($M$3),VLOOKUP($N69,INDIRECT($N$2),R$5,0)),IF(LEFT($E69,1)="N",3,0))</f>
        <v>34.061</v>
      </c>
      <c r="S69" s="411" cm="1">
        <f t="array" aca="1" ref="S69" ca="1">ROUND(IF($M69="Y",VLOOKUP($N69,INDIRECT($N$2),S$5,0)*INDIRECT($M$3),VLOOKUP($N69,INDIRECT($N$2),S$5,0)),IF(LEFT($E69,1)="N",3,0))</f>
        <v>35.765000000000001</v>
      </c>
      <c r="T69" s="411" cm="1">
        <f t="array" aca="1" ref="T69" ca="1">ROUND(IF($M69="Y",VLOOKUP($N69,INDIRECT($N$2),T$5,0)*INDIRECT($M$3),VLOOKUP($N69,INDIRECT($N$2),T$5,0)),IF(LEFT($E69,1)="N",3,0))</f>
        <v>37.554000000000002</v>
      </c>
      <c r="U69" s="411" cm="1">
        <f t="array" aca="1" ref="U69" ca="1">ROUND(IF($M69="Y",VLOOKUP($N69,INDIRECT($N$2),U$5,0)*INDIRECT($M$3),VLOOKUP($N69,INDIRECT($N$2),U$5,0)),IF(LEFT($E69,1)="N",3,0))</f>
        <v>39.430999999999997</v>
      </c>
      <c r="V69" s="454"/>
      <c r="W69" s="412" t="str">
        <f t="shared" si="34"/>
        <v>Y</v>
      </c>
      <c r="X69" s="355" t="str">
        <f t="shared" si="31"/>
        <v>05340C</v>
      </c>
      <c r="Y69" s="413" t="str">
        <f t="shared" si="33"/>
        <v>090</v>
      </c>
      <c r="Z69" s="355" t="str">
        <f t="shared" si="32"/>
        <v xml:space="preserve">Graphic Designer II </v>
      </c>
      <c r="AA69" s="414">
        <f t="shared" ca="1" si="26"/>
        <v>32.44</v>
      </c>
      <c r="AB69" s="414">
        <f t="shared" ca="1" si="27"/>
        <v>34.061</v>
      </c>
      <c r="AC69" s="414">
        <f t="shared" ca="1" si="28"/>
        <v>35.765000000000001</v>
      </c>
      <c r="AD69" s="414">
        <f t="shared" ca="1" si="29"/>
        <v>37.554000000000002</v>
      </c>
      <c r="AE69" s="414">
        <f t="shared" ca="1" si="30"/>
        <v>39.430999999999997</v>
      </c>
    </row>
    <row r="70" spans="1:31">
      <c r="A70" s="425" t="s">
        <v>744</v>
      </c>
      <c r="B70" s="464" t="s">
        <v>515</v>
      </c>
      <c r="C70" s="406">
        <v>6</v>
      </c>
      <c r="D70" s="407" t="s">
        <v>517</v>
      </c>
      <c r="E70" s="406" t="s">
        <v>43</v>
      </c>
      <c r="F70" s="406">
        <v>273</v>
      </c>
      <c r="G70" s="409">
        <f t="shared" ref="G70:G100" ca="1" si="36">Q70</f>
        <v>28.875</v>
      </c>
      <c r="H70" s="409">
        <f t="shared" ref="H70:H100" ca="1" si="37">R70</f>
        <v>30.314</v>
      </c>
      <c r="I70" s="409">
        <f t="shared" ref="I70:I100" ca="1" si="38">S70</f>
        <v>31.834</v>
      </c>
      <c r="J70" s="409">
        <f t="shared" ref="J70:J100" ca="1" si="39">T70</f>
        <v>33.427999999999997</v>
      </c>
      <c r="K70" s="409">
        <f t="shared" ref="K70:K100" ca="1" si="40">U70</f>
        <v>35.094999999999999</v>
      </c>
      <c r="L70" s="502"/>
      <c r="M70" s="335" t="s">
        <v>588</v>
      </c>
      <c r="N70" s="331" t="str">
        <f t="shared" ref="N70:N100" si="41">A70</f>
        <v>52979C</v>
      </c>
      <c r="O70" s="410" t="str">
        <f t="shared" si="35"/>
        <v>145</v>
      </c>
      <c r="P70" s="332" t="str">
        <f t="shared" ref="P70:P100" si="42">B70</f>
        <v>Guest Services Support Technician</v>
      </c>
      <c r="Q70" s="411" cm="1">
        <f t="array" aca="1" ref="Q70" ca="1">ROUND(IF($M70="Y",VLOOKUP($N70,INDIRECT($N$2),Q$5,0)*INDIRECT($M$3),VLOOKUP($N70,INDIRECT($N$2),Q$5,0)),IF(LEFT($E70,1)="N",3,0))</f>
        <v>28.875</v>
      </c>
      <c r="R70" s="411" cm="1">
        <f t="array" aca="1" ref="R70" ca="1">ROUND(IF($M70="Y",VLOOKUP($N70,INDIRECT($N$2),R$5,0)*INDIRECT($M$3),VLOOKUP($N70,INDIRECT($N$2),R$5,0)),IF(LEFT($E70,1)="N",3,0))</f>
        <v>30.314</v>
      </c>
      <c r="S70" s="411" cm="1">
        <f t="array" aca="1" ref="S70" ca="1">ROUND(IF($M70="Y",VLOOKUP($N70,INDIRECT($N$2),S$5,0)*INDIRECT($M$3),VLOOKUP($N70,INDIRECT($N$2),S$5,0)),IF(LEFT($E70,1)="N",3,0))</f>
        <v>31.834</v>
      </c>
      <c r="T70" s="411" cm="1">
        <f t="array" aca="1" ref="T70" ca="1">ROUND(IF($M70="Y",VLOOKUP($N70,INDIRECT($N$2),T$5,0)*INDIRECT($M$3),VLOOKUP($N70,INDIRECT($N$2),T$5,0)),IF(LEFT($E70,1)="N",3,0))</f>
        <v>33.427999999999997</v>
      </c>
      <c r="U70" s="411" cm="1">
        <f t="array" aca="1" ref="U70" ca="1">ROUND(IF($M70="Y",VLOOKUP($N70,INDIRECT($N$2),U$5,0)*INDIRECT($M$3),VLOOKUP($N70,INDIRECT($N$2),U$5,0)),IF(LEFT($E70,1)="N",3,0))</f>
        <v>35.094999999999999</v>
      </c>
      <c r="V70" s="454"/>
      <c r="W70" s="412" t="str">
        <f t="shared" si="34"/>
        <v>Y</v>
      </c>
      <c r="X70" s="355" t="str">
        <f t="shared" si="31"/>
        <v>52979C</v>
      </c>
      <c r="Y70" s="413" t="str">
        <f t="shared" si="33"/>
        <v>145</v>
      </c>
      <c r="Z70" s="355" t="str">
        <f t="shared" si="32"/>
        <v>Guest Services Support Technician</v>
      </c>
      <c r="AA70" s="414">
        <f t="shared" ref="AA70:AA100" ca="1" si="43">IF(LEFT($E70,1)="N",Q70,ROUNDUP(Q70/2080,3))</f>
        <v>28.875</v>
      </c>
      <c r="AB70" s="414">
        <f t="shared" ref="AB70:AB100" ca="1" si="44">IF(LEFT($E70,1)="N",R70,ROUNDUP(R70/2080,3))</f>
        <v>30.314</v>
      </c>
      <c r="AC70" s="414">
        <f t="shared" ref="AC70:AC100" ca="1" si="45">IF(LEFT($E70,1)="N",S70,ROUNDUP(S70/2080,3))</f>
        <v>31.834</v>
      </c>
      <c r="AD70" s="414">
        <f t="shared" ref="AD70:AD100" ca="1" si="46">IF(LEFT($E70,1)="N",T70,ROUNDUP(T70/2080,3))</f>
        <v>33.427999999999997</v>
      </c>
      <c r="AE70" s="414">
        <f t="shared" ref="AE70:AE100" ca="1" si="47">IF(LEFT($E70,1)="N",U70,ROUNDUP(U70/2080,3))</f>
        <v>35.094999999999999</v>
      </c>
    </row>
    <row r="71" spans="1:31">
      <c r="A71" s="406" t="s">
        <v>526</v>
      </c>
      <c r="B71" s="464" t="s">
        <v>527</v>
      </c>
      <c r="C71" s="406">
        <v>9</v>
      </c>
      <c r="D71" s="407" t="s">
        <v>773</v>
      </c>
      <c r="E71" s="406" t="s">
        <v>43</v>
      </c>
      <c r="F71" s="406">
        <v>410</v>
      </c>
      <c r="G71" s="409">
        <f t="shared" ca="1" si="36"/>
        <v>39.581000000000003</v>
      </c>
      <c r="H71" s="409">
        <f t="shared" ca="1" si="37"/>
        <v>41.561999999999998</v>
      </c>
      <c r="I71" s="409">
        <f t="shared" ca="1" si="38"/>
        <v>43.639000000000003</v>
      </c>
      <c r="J71" s="409">
        <f t="shared" ca="1" si="39"/>
        <v>45.820999999999998</v>
      </c>
      <c r="K71" s="409">
        <f t="shared" ca="1" si="40"/>
        <v>48.112000000000002</v>
      </c>
      <c r="L71" s="502"/>
      <c r="M71" s="335" t="s">
        <v>588</v>
      </c>
      <c r="N71" s="331" t="str">
        <f t="shared" si="41"/>
        <v>59404C</v>
      </c>
      <c r="O71" s="410" t="str">
        <f t="shared" si="35"/>
        <v>124</v>
      </c>
      <c r="P71" s="332" t="str">
        <f t="shared" si="42"/>
        <v>Healthy Homes Inspections Coordinator</v>
      </c>
      <c r="Q71" s="411" cm="1">
        <f t="array" aca="1" ref="Q71" ca="1">ROUND(IF($M71="Y",VLOOKUP($N71,INDIRECT($N$2),Q$5,0)*INDIRECT($M$3),VLOOKUP($N71,INDIRECT($N$2),Q$5,0)),IF(LEFT($E71,1)="N",3,0))</f>
        <v>39.581000000000003</v>
      </c>
      <c r="R71" s="411" cm="1">
        <f t="array" aca="1" ref="R71" ca="1">ROUND(IF($M71="Y",VLOOKUP($N71,INDIRECT($N$2),R$5,0)*INDIRECT($M$3),VLOOKUP($N71,INDIRECT($N$2),R$5,0)),IF(LEFT($E71,1)="N",3,0))</f>
        <v>41.561999999999998</v>
      </c>
      <c r="S71" s="411" cm="1">
        <f t="array" aca="1" ref="S71" ca="1">ROUND(IF($M71="Y",VLOOKUP($N71,INDIRECT($N$2),S$5,0)*INDIRECT($M$3),VLOOKUP($N71,INDIRECT($N$2),S$5,0)),IF(LEFT($E71,1)="N",3,0))</f>
        <v>43.639000000000003</v>
      </c>
      <c r="T71" s="411" cm="1">
        <f t="array" aca="1" ref="T71" ca="1">ROUND(IF($M71="Y",VLOOKUP($N71,INDIRECT($N$2),T$5,0)*INDIRECT($M$3),VLOOKUP($N71,INDIRECT($N$2),T$5,0)),IF(LEFT($E71,1)="N",3,0))</f>
        <v>45.820999999999998</v>
      </c>
      <c r="U71" s="411" cm="1">
        <f t="array" aca="1" ref="U71" ca="1">ROUND(IF($M71="Y",VLOOKUP($N71,INDIRECT($N$2),U$5,0)*INDIRECT($M$3),VLOOKUP($N71,INDIRECT($N$2),U$5,0)),IF(LEFT($E71,1)="N",3,0))</f>
        <v>48.112000000000002</v>
      </c>
      <c r="V71" s="454"/>
      <c r="W71" s="412" t="str">
        <f t="shared" si="34"/>
        <v>Y</v>
      </c>
      <c r="X71" s="355" t="str">
        <f t="shared" si="31"/>
        <v>59404C</v>
      </c>
      <c r="Y71" s="413" t="str">
        <f t="shared" si="33"/>
        <v>124</v>
      </c>
      <c r="Z71" s="355" t="str">
        <f t="shared" si="32"/>
        <v>Healthy Homes Inspections Coordinator</v>
      </c>
      <c r="AA71" s="414">
        <f t="shared" ca="1" si="43"/>
        <v>39.581000000000003</v>
      </c>
      <c r="AB71" s="414">
        <f t="shared" ca="1" si="44"/>
        <v>41.561999999999998</v>
      </c>
      <c r="AC71" s="414">
        <f t="shared" ca="1" si="45"/>
        <v>43.639000000000003</v>
      </c>
      <c r="AD71" s="414">
        <f t="shared" ca="1" si="46"/>
        <v>45.820999999999998</v>
      </c>
      <c r="AE71" s="414">
        <f t="shared" ca="1" si="47"/>
        <v>48.112000000000002</v>
      </c>
    </row>
    <row r="72" spans="1:31">
      <c r="A72" s="406" t="s">
        <v>183</v>
      </c>
      <c r="B72" s="464" t="s">
        <v>185</v>
      </c>
      <c r="C72" s="406">
        <v>6</v>
      </c>
      <c r="D72" s="407" t="s">
        <v>703</v>
      </c>
      <c r="E72" s="406" t="s">
        <v>43</v>
      </c>
      <c r="F72" s="406">
        <v>285</v>
      </c>
      <c r="G72" s="409">
        <f t="shared" ca="1" si="36"/>
        <v>31.181000000000001</v>
      </c>
      <c r="H72" s="409">
        <f t="shared" ca="1" si="37"/>
        <v>32.741</v>
      </c>
      <c r="I72" s="409">
        <f t="shared" ca="1" si="38"/>
        <v>34.378</v>
      </c>
      <c r="J72" s="409">
        <f t="shared" ca="1" si="39"/>
        <v>36.097999999999999</v>
      </c>
      <c r="K72" s="409">
        <f t="shared" ca="1" si="40"/>
        <v>37.902999999999999</v>
      </c>
      <c r="L72" s="502"/>
      <c r="M72" s="335" t="s">
        <v>588</v>
      </c>
      <c r="N72" s="331" t="str">
        <f t="shared" si="41"/>
        <v>05412C</v>
      </c>
      <c r="O72" s="410" t="str">
        <f t="shared" si="35"/>
        <v>156</v>
      </c>
      <c r="P72" s="332" t="str">
        <f t="shared" si="42"/>
        <v xml:space="preserve">HR Associate </v>
      </c>
      <c r="Q72" s="411" cm="1">
        <f t="array" aca="1" ref="Q72" ca="1">ROUND(IF($M72="Y",VLOOKUP($N72,INDIRECT($N$2),Q$5,0)*INDIRECT($M$3),VLOOKUP($N72,INDIRECT($N$2),Q$5,0)),IF(LEFT($E72,1)="N",3,0))</f>
        <v>31.181000000000001</v>
      </c>
      <c r="R72" s="411" cm="1">
        <f t="array" aca="1" ref="R72" ca="1">ROUND(IF($M72="Y",VLOOKUP($N72,INDIRECT($N$2),R$5,0)*INDIRECT($M$3),VLOOKUP($N72,INDIRECT($N$2),R$5,0)),IF(LEFT($E72,1)="N",3,0))</f>
        <v>32.741</v>
      </c>
      <c r="S72" s="411" cm="1">
        <f t="array" aca="1" ref="S72" ca="1">ROUND(IF($M72="Y",VLOOKUP($N72,INDIRECT($N$2),S$5,0)*INDIRECT($M$3),VLOOKUP($N72,INDIRECT($N$2),S$5,0)),IF(LEFT($E72,1)="N",3,0))</f>
        <v>34.378</v>
      </c>
      <c r="T72" s="411" cm="1">
        <f t="array" aca="1" ref="T72" ca="1">ROUND(IF($M72="Y",VLOOKUP($N72,INDIRECT($N$2),T$5,0)*INDIRECT($M$3),VLOOKUP($N72,INDIRECT($N$2),T$5,0)),IF(LEFT($E72,1)="N",3,0))</f>
        <v>36.097999999999999</v>
      </c>
      <c r="U72" s="411" cm="1">
        <f t="array" aca="1" ref="U72" ca="1">ROUND(IF($M72="Y",VLOOKUP($N72,INDIRECT($N$2),U$5,0)*INDIRECT($M$3),VLOOKUP($N72,INDIRECT($N$2),U$5,0)),IF(LEFT($E72,1)="N",3,0))</f>
        <v>37.902999999999999</v>
      </c>
      <c r="V72" s="454"/>
      <c r="W72" s="412" t="str">
        <f t="shared" si="34"/>
        <v>Y</v>
      </c>
      <c r="X72" s="355" t="str">
        <f t="shared" si="31"/>
        <v>05412C</v>
      </c>
      <c r="Y72" s="413" t="str">
        <f t="shared" si="33"/>
        <v>156</v>
      </c>
      <c r="Z72" s="355" t="str">
        <f t="shared" si="32"/>
        <v xml:space="preserve">HR Associate </v>
      </c>
      <c r="AA72" s="414">
        <f t="shared" ca="1" si="43"/>
        <v>31.181000000000001</v>
      </c>
      <c r="AB72" s="414">
        <f t="shared" ca="1" si="44"/>
        <v>32.741</v>
      </c>
      <c r="AC72" s="414">
        <f t="shared" ca="1" si="45"/>
        <v>34.378</v>
      </c>
      <c r="AD72" s="414">
        <f t="shared" ca="1" si="46"/>
        <v>36.097999999999999</v>
      </c>
      <c r="AE72" s="414">
        <f t="shared" ca="1" si="47"/>
        <v>37.902999999999999</v>
      </c>
    </row>
    <row r="73" spans="1:31">
      <c r="A73" s="406" t="s">
        <v>188</v>
      </c>
      <c r="B73" s="464" t="s">
        <v>189</v>
      </c>
      <c r="C73" s="406">
        <v>7</v>
      </c>
      <c r="D73" s="407" t="s">
        <v>121</v>
      </c>
      <c r="E73" s="406" t="s">
        <v>43</v>
      </c>
      <c r="F73" s="406">
        <v>323</v>
      </c>
      <c r="G73" s="409">
        <f t="shared" ca="1" si="36"/>
        <v>32.44</v>
      </c>
      <c r="H73" s="409">
        <f t="shared" ca="1" si="37"/>
        <v>34.061</v>
      </c>
      <c r="I73" s="409">
        <f t="shared" ca="1" si="38"/>
        <v>35.765000000000001</v>
      </c>
      <c r="J73" s="409">
        <f t="shared" ca="1" si="39"/>
        <v>37.554000000000002</v>
      </c>
      <c r="K73" s="409">
        <f t="shared" ca="1" si="40"/>
        <v>39.432000000000002</v>
      </c>
      <c r="L73" s="502"/>
      <c r="M73" s="335" t="s">
        <v>588</v>
      </c>
      <c r="N73" s="331" t="str">
        <f t="shared" si="41"/>
        <v>05500C</v>
      </c>
      <c r="O73" s="410" t="str">
        <f t="shared" si="35"/>
        <v>084</v>
      </c>
      <c r="P73" s="332" t="str">
        <f t="shared" si="42"/>
        <v>Inspector Environmental I</v>
      </c>
      <c r="Q73" s="411" cm="1">
        <f t="array" aca="1" ref="Q73" ca="1">ROUND(IF($M73="Y",VLOOKUP($N73,INDIRECT($N$2),Q$5,0)*INDIRECT($M$3),VLOOKUP($N73,INDIRECT($N$2),Q$5,0)),IF(LEFT($E73,1)="N",3,0))</f>
        <v>32.44</v>
      </c>
      <c r="R73" s="411" cm="1">
        <f t="array" aca="1" ref="R73" ca="1">ROUND(IF($M73="Y",VLOOKUP($N73,INDIRECT($N$2),R$5,0)*INDIRECT($M$3),VLOOKUP($N73,INDIRECT($N$2),R$5,0)),IF(LEFT($E73,1)="N",3,0))</f>
        <v>34.061</v>
      </c>
      <c r="S73" s="411" cm="1">
        <f t="array" aca="1" ref="S73" ca="1">ROUND(IF($M73="Y",VLOOKUP($N73,INDIRECT($N$2),S$5,0)*INDIRECT($M$3),VLOOKUP($N73,INDIRECT($N$2),S$5,0)),IF(LEFT($E73,1)="N",3,0))</f>
        <v>35.765000000000001</v>
      </c>
      <c r="T73" s="411" cm="1">
        <f t="array" aca="1" ref="T73" ca="1">ROUND(IF($M73="Y",VLOOKUP($N73,INDIRECT($N$2),T$5,0)*INDIRECT($M$3),VLOOKUP($N73,INDIRECT($N$2),T$5,0)),IF(LEFT($E73,1)="N",3,0))</f>
        <v>37.554000000000002</v>
      </c>
      <c r="U73" s="411" cm="1">
        <f t="array" aca="1" ref="U73" ca="1">ROUND(IF($M73="Y",VLOOKUP($N73,INDIRECT($N$2),U$5,0)*INDIRECT($M$3),VLOOKUP($N73,INDIRECT($N$2),U$5,0)),IF(LEFT($E73,1)="N",3,0))</f>
        <v>39.432000000000002</v>
      </c>
      <c r="V73" s="454"/>
      <c r="W73" s="412" t="str">
        <f t="shared" si="34"/>
        <v>Y</v>
      </c>
      <c r="X73" s="355" t="str">
        <f t="shared" si="31"/>
        <v>05500C</v>
      </c>
      <c r="Y73" s="413" t="str">
        <f t="shared" si="33"/>
        <v>084</v>
      </c>
      <c r="Z73" s="355" t="str">
        <f t="shared" si="32"/>
        <v>Inspector Environmental I</v>
      </c>
      <c r="AA73" s="414">
        <f t="shared" ca="1" si="43"/>
        <v>32.44</v>
      </c>
      <c r="AB73" s="414">
        <f t="shared" ca="1" si="44"/>
        <v>34.061</v>
      </c>
      <c r="AC73" s="414">
        <f t="shared" ca="1" si="45"/>
        <v>35.765000000000001</v>
      </c>
      <c r="AD73" s="414">
        <f t="shared" ca="1" si="46"/>
        <v>37.554000000000002</v>
      </c>
      <c r="AE73" s="414">
        <f t="shared" ca="1" si="47"/>
        <v>39.432000000000002</v>
      </c>
    </row>
    <row r="74" spans="1:31">
      <c r="A74" s="406" t="s">
        <v>190</v>
      </c>
      <c r="B74" s="464" t="s">
        <v>191</v>
      </c>
      <c r="C74" s="406">
        <v>8</v>
      </c>
      <c r="D74" s="407" t="s">
        <v>94</v>
      </c>
      <c r="E74" s="406" t="s">
        <v>43</v>
      </c>
      <c r="F74" s="406">
        <v>368</v>
      </c>
      <c r="G74" s="409">
        <f t="shared" ca="1" si="36"/>
        <v>36.545000000000002</v>
      </c>
      <c r="H74" s="409">
        <f t="shared" ca="1" si="37"/>
        <v>38.372</v>
      </c>
      <c r="I74" s="409">
        <f t="shared" ca="1" si="38"/>
        <v>40.290999999999997</v>
      </c>
      <c r="J74" s="409">
        <f t="shared" ca="1" si="39"/>
        <v>42.305</v>
      </c>
      <c r="K74" s="409">
        <f t="shared" ca="1" si="40"/>
        <v>44.423000000000002</v>
      </c>
      <c r="L74" s="502"/>
      <c r="M74" s="335" t="s">
        <v>588</v>
      </c>
      <c r="N74" s="331" t="str">
        <f t="shared" si="41"/>
        <v>05510C</v>
      </c>
      <c r="O74" s="410" t="str">
        <f t="shared" si="35"/>
        <v>099</v>
      </c>
      <c r="P74" s="332" t="str">
        <f t="shared" si="42"/>
        <v xml:space="preserve">Inspector Environmental II </v>
      </c>
      <c r="Q74" s="411" cm="1">
        <f t="array" aca="1" ref="Q74" ca="1">ROUND(IF($M74="Y",VLOOKUP($N74,INDIRECT($N$2),Q$5,0)*INDIRECT($M$3),VLOOKUP($N74,INDIRECT($N$2),Q$5,0)),IF(LEFT($E74,1)="N",3,0))</f>
        <v>36.545000000000002</v>
      </c>
      <c r="R74" s="411" cm="1">
        <f t="array" aca="1" ref="R74" ca="1">ROUND(IF($M74="Y",VLOOKUP($N74,INDIRECT($N$2),R$5,0)*INDIRECT($M$3),VLOOKUP($N74,INDIRECT($N$2),R$5,0)),IF(LEFT($E74,1)="N",3,0))</f>
        <v>38.372</v>
      </c>
      <c r="S74" s="411" cm="1">
        <f t="array" aca="1" ref="S74" ca="1">ROUND(IF($M74="Y",VLOOKUP($N74,INDIRECT($N$2),S$5,0)*INDIRECT($M$3),VLOOKUP($N74,INDIRECT($N$2),S$5,0)),IF(LEFT($E74,1)="N",3,0))</f>
        <v>40.290999999999997</v>
      </c>
      <c r="T74" s="411" cm="1">
        <f t="array" aca="1" ref="T74" ca="1">ROUND(IF($M74="Y",VLOOKUP($N74,INDIRECT($N$2),T$5,0)*INDIRECT($M$3),VLOOKUP($N74,INDIRECT($N$2),T$5,0)),IF(LEFT($E74,1)="N",3,0))</f>
        <v>42.305</v>
      </c>
      <c r="U74" s="411" cm="1">
        <f t="array" aca="1" ref="U74" ca="1">ROUND(IF($M74="Y",VLOOKUP($N74,INDIRECT($N$2),U$5,0)*INDIRECT($M$3),VLOOKUP($N74,INDIRECT($N$2),U$5,0)),IF(LEFT($E74,1)="N",3,0))</f>
        <v>44.423000000000002</v>
      </c>
      <c r="V74" s="454"/>
      <c r="W74" s="412" t="str">
        <f t="shared" si="34"/>
        <v>Y</v>
      </c>
      <c r="X74" s="355" t="str">
        <f t="shared" si="31"/>
        <v>05510C</v>
      </c>
      <c r="Y74" s="413" t="str">
        <f t="shared" si="33"/>
        <v>099</v>
      </c>
      <c r="Z74" s="355" t="str">
        <f t="shared" si="32"/>
        <v xml:space="preserve">Inspector Environmental II </v>
      </c>
      <c r="AA74" s="414">
        <f t="shared" ca="1" si="43"/>
        <v>36.545000000000002</v>
      </c>
      <c r="AB74" s="414">
        <f t="shared" ca="1" si="44"/>
        <v>38.372</v>
      </c>
      <c r="AC74" s="414">
        <f t="shared" ca="1" si="45"/>
        <v>40.290999999999997</v>
      </c>
      <c r="AD74" s="414">
        <f t="shared" ca="1" si="46"/>
        <v>42.305</v>
      </c>
      <c r="AE74" s="414">
        <f t="shared" ca="1" si="47"/>
        <v>44.423000000000002</v>
      </c>
    </row>
    <row r="75" spans="1:31">
      <c r="A75" s="406" t="s">
        <v>192</v>
      </c>
      <c r="B75" s="464" t="s">
        <v>193</v>
      </c>
      <c r="C75" s="406">
        <v>7</v>
      </c>
      <c r="D75" s="407" t="s">
        <v>121</v>
      </c>
      <c r="E75" s="406" t="s">
        <v>43</v>
      </c>
      <c r="F75" s="406">
        <v>323</v>
      </c>
      <c r="G75" s="409">
        <f t="shared" ca="1" si="36"/>
        <v>32.44</v>
      </c>
      <c r="H75" s="409">
        <f t="shared" ca="1" si="37"/>
        <v>34.061</v>
      </c>
      <c r="I75" s="409">
        <f t="shared" ca="1" si="38"/>
        <v>35.765000000000001</v>
      </c>
      <c r="J75" s="409">
        <f t="shared" ca="1" si="39"/>
        <v>37.554000000000002</v>
      </c>
      <c r="K75" s="409">
        <f t="shared" ca="1" si="40"/>
        <v>39.432000000000002</v>
      </c>
      <c r="L75" s="502"/>
      <c r="M75" s="335" t="s">
        <v>588</v>
      </c>
      <c r="N75" s="331" t="str">
        <f t="shared" si="41"/>
        <v>05570C</v>
      </c>
      <c r="O75" s="410" t="str">
        <f t="shared" si="35"/>
        <v>084</v>
      </c>
      <c r="P75" s="332" t="str">
        <f t="shared" si="42"/>
        <v xml:space="preserve">Inspector Housing I </v>
      </c>
      <c r="Q75" s="411" cm="1">
        <f t="array" aca="1" ref="Q75" ca="1">ROUND(IF($M75="Y",VLOOKUP($N75,INDIRECT($N$2),Q$5,0)*INDIRECT($M$3),VLOOKUP($N75,INDIRECT($N$2),Q$5,0)),IF(LEFT($E75,1)="N",3,0))</f>
        <v>32.44</v>
      </c>
      <c r="R75" s="411" cm="1">
        <f t="array" aca="1" ref="R75" ca="1">ROUND(IF($M75="Y",VLOOKUP($N75,INDIRECT($N$2),R$5,0)*INDIRECT($M$3),VLOOKUP($N75,INDIRECT($N$2),R$5,0)),IF(LEFT($E75,1)="N",3,0))</f>
        <v>34.061</v>
      </c>
      <c r="S75" s="411" cm="1">
        <f t="array" aca="1" ref="S75" ca="1">ROUND(IF($M75="Y",VLOOKUP($N75,INDIRECT($N$2),S$5,0)*INDIRECT($M$3),VLOOKUP($N75,INDIRECT($N$2),S$5,0)),IF(LEFT($E75,1)="N",3,0))</f>
        <v>35.765000000000001</v>
      </c>
      <c r="T75" s="411" cm="1">
        <f t="array" aca="1" ref="T75" ca="1">ROUND(IF($M75="Y",VLOOKUP($N75,INDIRECT($N$2),T$5,0)*INDIRECT($M$3),VLOOKUP($N75,INDIRECT($N$2),T$5,0)),IF(LEFT($E75,1)="N",3,0))</f>
        <v>37.554000000000002</v>
      </c>
      <c r="U75" s="411" cm="1">
        <f t="array" aca="1" ref="U75" ca="1">ROUND(IF($M75="Y",VLOOKUP($N75,INDIRECT($N$2),U$5,0)*INDIRECT($M$3),VLOOKUP($N75,INDIRECT($N$2),U$5,0)),IF(LEFT($E75,1)="N",3,0))</f>
        <v>39.432000000000002</v>
      </c>
      <c r="V75" s="454"/>
      <c r="W75" s="412" t="str">
        <f t="shared" si="34"/>
        <v>Y</v>
      </c>
      <c r="X75" s="355" t="str">
        <f t="shared" ref="X75:X106" si="48">N75</f>
        <v>05570C</v>
      </c>
      <c r="Y75" s="413" t="str">
        <f t="shared" si="33"/>
        <v>084</v>
      </c>
      <c r="Z75" s="355" t="str">
        <f t="shared" ref="Z75:Z106" si="49">P75</f>
        <v xml:space="preserve">Inspector Housing I </v>
      </c>
      <c r="AA75" s="414">
        <f t="shared" ca="1" si="43"/>
        <v>32.44</v>
      </c>
      <c r="AB75" s="414">
        <f t="shared" ca="1" si="44"/>
        <v>34.061</v>
      </c>
      <c r="AC75" s="414">
        <f t="shared" ca="1" si="45"/>
        <v>35.765000000000001</v>
      </c>
      <c r="AD75" s="414">
        <f t="shared" ca="1" si="46"/>
        <v>37.554000000000002</v>
      </c>
      <c r="AE75" s="414">
        <f t="shared" ca="1" si="47"/>
        <v>39.432000000000002</v>
      </c>
    </row>
    <row r="76" spans="1:31">
      <c r="A76" s="406" t="s">
        <v>194</v>
      </c>
      <c r="B76" s="464" t="s">
        <v>195</v>
      </c>
      <c r="C76" s="406">
        <v>8</v>
      </c>
      <c r="D76" s="407" t="s">
        <v>94</v>
      </c>
      <c r="E76" s="406" t="s">
        <v>43</v>
      </c>
      <c r="F76" s="406">
        <v>365</v>
      </c>
      <c r="G76" s="409">
        <f t="shared" ca="1" si="36"/>
        <v>36.545000000000002</v>
      </c>
      <c r="H76" s="409">
        <f t="shared" ca="1" si="37"/>
        <v>38.372</v>
      </c>
      <c r="I76" s="409">
        <f t="shared" ca="1" si="38"/>
        <v>40.290999999999997</v>
      </c>
      <c r="J76" s="409">
        <f t="shared" ca="1" si="39"/>
        <v>42.305</v>
      </c>
      <c r="K76" s="409">
        <f t="shared" ca="1" si="40"/>
        <v>44.423000000000002</v>
      </c>
      <c r="L76" s="502"/>
      <c r="M76" s="335" t="s">
        <v>588</v>
      </c>
      <c r="N76" s="331" t="str">
        <f t="shared" si="41"/>
        <v>05580C</v>
      </c>
      <c r="O76" s="410" t="str">
        <f t="shared" si="35"/>
        <v>099</v>
      </c>
      <c r="P76" s="332" t="str">
        <f t="shared" si="42"/>
        <v xml:space="preserve">Inspector Housing II </v>
      </c>
      <c r="Q76" s="411" cm="1">
        <f t="array" aca="1" ref="Q76" ca="1">ROUND(IF($M76="Y",VLOOKUP($N76,INDIRECT($N$2),Q$5,0)*INDIRECT($M$3),VLOOKUP($N76,INDIRECT($N$2),Q$5,0)),IF(LEFT($E76,1)="N",3,0))</f>
        <v>36.545000000000002</v>
      </c>
      <c r="R76" s="411" cm="1">
        <f t="array" aca="1" ref="R76" ca="1">ROUND(IF($M76="Y",VLOOKUP($N76,INDIRECT($N$2),R$5,0)*INDIRECT($M$3),VLOOKUP($N76,INDIRECT($N$2),R$5,0)),IF(LEFT($E76,1)="N",3,0))</f>
        <v>38.372</v>
      </c>
      <c r="S76" s="411" cm="1">
        <f t="array" aca="1" ref="S76" ca="1">ROUND(IF($M76="Y",VLOOKUP($N76,INDIRECT($N$2),S$5,0)*INDIRECT($M$3),VLOOKUP($N76,INDIRECT($N$2),S$5,0)),IF(LEFT($E76,1)="N",3,0))</f>
        <v>40.290999999999997</v>
      </c>
      <c r="T76" s="411" cm="1">
        <f t="array" aca="1" ref="T76" ca="1">ROUND(IF($M76="Y",VLOOKUP($N76,INDIRECT($N$2),T$5,0)*INDIRECT($M$3),VLOOKUP($N76,INDIRECT($N$2),T$5,0)),IF(LEFT($E76,1)="N",3,0))</f>
        <v>42.305</v>
      </c>
      <c r="U76" s="411" cm="1">
        <f t="array" aca="1" ref="U76" ca="1">ROUND(IF($M76="Y",VLOOKUP($N76,INDIRECT($N$2),U$5,0)*INDIRECT($M$3),VLOOKUP($N76,INDIRECT($N$2),U$5,0)),IF(LEFT($E76,1)="N",3,0))</f>
        <v>44.423000000000002</v>
      </c>
      <c r="V76" s="454"/>
      <c r="W76" s="412" t="str">
        <f t="shared" si="34"/>
        <v>Y</v>
      </c>
      <c r="X76" s="355" t="str">
        <f t="shared" si="48"/>
        <v>05580C</v>
      </c>
      <c r="Y76" s="413" t="str">
        <f t="shared" ref="Y76:Y107" si="50">O76</f>
        <v>099</v>
      </c>
      <c r="Z76" s="355" t="str">
        <f t="shared" si="49"/>
        <v xml:space="preserve">Inspector Housing II </v>
      </c>
      <c r="AA76" s="414">
        <f t="shared" ca="1" si="43"/>
        <v>36.545000000000002</v>
      </c>
      <c r="AB76" s="414">
        <f t="shared" ca="1" si="44"/>
        <v>38.372</v>
      </c>
      <c r="AC76" s="414">
        <f t="shared" ca="1" si="45"/>
        <v>40.290999999999997</v>
      </c>
      <c r="AD76" s="414">
        <f t="shared" ca="1" si="46"/>
        <v>42.305</v>
      </c>
      <c r="AE76" s="414">
        <f t="shared" ca="1" si="47"/>
        <v>44.423000000000002</v>
      </c>
    </row>
    <row r="77" spans="1:31">
      <c r="A77" s="406" t="s">
        <v>583</v>
      </c>
      <c r="B77" s="464" t="s">
        <v>582</v>
      </c>
      <c r="C77" s="406">
        <v>8</v>
      </c>
      <c r="D77" s="407" t="s">
        <v>580</v>
      </c>
      <c r="E77" s="406" t="s">
        <v>43</v>
      </c>
      <c r="F77" s="406">
        <v>388</v>
      </c>
      <c r="G77" s="409">
        <f t="shared" ca="1" si="36"/>
        <v>37.198</v>
      </c>
      <c r="H77" s="409">
        <f t="shared" ca="1" si="37"/>
        <v>39.057000000000002</v>
      </c>
      <c r="I77" s="409">
        <f t="shared" ca="1" si="38"/>
        <v>41.011000000000003</v>
      </c>
      <c r="J77" s="409">
        <f t="shared" ca="1" si="39"/>
        <v>43.061999999999998</v>
      </c>
      <c r="K77" s="409">
        <f t="shared" ca="1" si="40"/>
        <v>45.213000000000001</v>
      </c>
      <c r="L77" s="502"/>
      <c r="M77" s="335" t="s">
        <v>588</v>
      </c>
      <c r="N77" s="331" t="str">
        <f t="shared" si="41"/>
        <v>53025C</v>
      </c>
      <c r="O77" s="410" t="str">
        <f t="shared" si="35"/>
        <v>131</v>
      </c>
      <c r="P77" s="332" t="str">
        <f t="shared" si="42"/>
        <v>Inspector Housing II - SIG</v>
      </c>
      <c r="Q77" s="411" cm="1">
        <f t="array" aca="1" ref="Q77" ca="1">ROUND(IF($M77="Y",VLOOKUP($N77,INDIRECT($N$2),Q$5,0)*INDIRECT($M$3),VLOOKUP($N77,INDIRECT($N$2),Q$5,0)),IF(LEFT($E77,1)="N",3,0))</f>
        <v>37.198</v>
      </c>
      <c r="R77" s="411" cm="1">
        <f t="array" aca="1" ref="R77" ca="1">ROUND(IF($M77="Y",VLOOKUP($N77,INDIRECT($N$2),R$5,0)*INDIRECT($M$3),VLOOKUP($N77,INDIRECT($N$2),R$5,0)),IF(LEFT($E77,1)="N",3,0))</f>
        <v>39.057000000000002</v>
      </c>
      <c r="S77" s="411" cm="1">
        <f t="array" aca="1" ref="S77" ca="1">ROUND(IF($M77="Y",VLOOKUP($N77,INDIRECT($N$2),S$5,0)*INDIRECT($M$3),VLOOKUP($N77,INDIRECT($N$2),S$5,0)),IF(LEFT($E77,1)="N",3,0))</f>
        <v>41.011000000000003</v>
      </c>
      <c r="T77" s="411" cm="1">
        <f t="array" aca="1" ref="T77" ca="1">ROUND(IF($M77="Y",VLOOKUP($N77,INDIRECT($N$2),T$5,0)*INDIRECT($M$3),VLOOKUP($N77,INDIRECT($N$2),T$5,0)),IF(LEFT($E77,1)="N",3,0))</f>
        <v>43.061999999999998</v>
      </c>
      <c r="U77" s="411" cm="1">
        <f t="array" aca="1" ref="U77" ca="1">ROUND(IF($M77="Y",VLOOKUP($N77,INDIRECT($N$2),U$5,0)*INDIRECT($M$3),VLOOKUP($N77,INDIRECT($N$2),U$5,0)),IF(LEFT($E77,1)="N",3,0))</f>
        <v>45.213000000000001</v>
      </c>
      <c r="V77" s="454"/>
      <c r="W77" s="412" t="str">
        <f t="shared" si="34"/>
        <v>Y</v>
      </c>
      <c r="X77" s="355" t="str">
        <f t="shared" si="48"/>
        <v>53025C</v>
      </c>
      <c r="Y77" s="413" t="str">
        <f t="shared" si="50"/>
        <v>131</v>
      </c>
      <c r="Z77" s="355" t="str">
        <f t="shared" si="49"/>
        <v>Inspector Housing II - SIG</v>
      </c>
      <c r="AA77" s="414">
        <f t="shared" ca="1" si="43"/>
        <v>37.198</v>
      </c>
      <c r="AB77" s="414">
        <f t="shared" ca="1" si="44"/>
        <v>39.057000000000002</v>
      </c>
      <c r="AC77" s="414">
        <f t="shared" ca="1" si="45"/>
        <v>41.011000000000003</v>
      </c>
      <c r="AD77" s="414">
        <f t="shared" ca="1" si="46"/>
        <v>43.061999999999998</v>
      </c>
      <c r="AE77" s="414">
        <f t="shared" ca="1" si="47"/>
        <v>45.213000000000001</v>
      </c>
    </row>
    <row r="78" spans="1:31">
      <c r="A78" s="406" t="s">
        <v>196</v>
      </c>
      <c r="B78" s="464" t="s">
        <v>197</v>
      </c>
      <c r="C78" s="406">
        <v>8</v>
      </c>
      <c r="D78" s="407" t="s">
        <v>743</v>
      </c>
      <c r="E78" s="406" t="s">
        <v>43</v>
      </c>
      <c r="F78" s="406">
        <v>383</v>
      </c>
      <c r="G78" s="409">
        <f t="shared" ca="1" si="36"/>
        <v>37.198</v>
      </c>
      <c r="H78" s="409">
        <f t="shared" ca="1" si="37"/>
        <v>39.057000000000002</v>
      </c>
      <c r="I78" s="409">
        <f t="shared" ca="1" si="38"/>
        <v>41.011000000000003</v>
      </c>
      <c r="J78" s="409">
        <f t="shared" ca="1" si="39"/>
        <v>43.061999999999998</v>
      </c>
      <c r="K78" s="409">
        <f t="shared" ca="1" si="40"/>
        <v>45.213999999999999</v>
      </c>
      <c r="L78" s="502"/>
      <c r="M78" s="335" t="s">
        <v>588</v>
      </c>
      <c r="N78" s="331" t="str">
        <f t="shared" si="41"/>
        <v>05590C</v>
      </c>
      <c r="O78" s="410" t="str">
        <f t="shared" si="35"/>
        <v>209</v>
      </c>
      <c r="P78" s="332" t="str">
        <f t="shared" si="42"/>
        <v xml:space="preserve">Inspector License Cons Svcs </v>
      </c>
      <c r="Q78" s="411" cm="1">
        <f t="array" aca="1" ref="Q78" ca="1">ROUND(IF($M78="Y",VLOOKUP($N78,INDIRECT($N$2),Q$5,0)*INDIRECT($M$3),VLOOKUP($N78,INDIRECT($N$2),Q$5,0)),IF(LEFT($E78,1)="N",3,0))</f>
        <v>37.198</v>
      </c>
      <c r="R78" s="411" cm="1">
        <f t="array" aca="1" ref="R78" ca="1">ROUND(IF($M78="Y",VLOOKUP($N78,INDIRECT($N$2),R$5,0)*INDIRECT($M$3),VLOOKUP($N78,INDIRECT($N$2),R$5,0)),IF(LEFT($E78,1)="N",3,0))</f>
        <v>39.057000000000002</v>
      </c>
      <c r="S78" s="411" cm="1">
        <f t="array" aca="1" ref="S78" ca="1">ROUND(IF($M78="Y",VLOOKUP($N78,INDIRECT($N$2),S$5,0)*INDIRECT($M$3),VLOOKUP($N78,INDIRECT($N$2),S$5,0)),IF(LEFT($E78,1)="N",3,0))</f>
        <v>41.011000000000003</v>
      </c>
      <c r="T78" s="411" cm="1">
        <f t="array" aca="1" ref="T78" ca="1">ROUND(IF($M78="Y",VLOOKUP($N78,INDIRECT($N$2),T$5,0)*INDIRECT($M$3),VLOOKUP($N78,INDIRECT($N$2),T$5,0)),IF(LEFT($E78,1)="N",3,0))</f>
        <v>43.061999999999998</v>
      </c>
      <c r="U78" s="411" cm="1">
        <f t="array" aca="1" ref="U78" ca="1">ROUND(IF($M78="Y",VLOOKUP($N78,INDIRECT($N$2),U$5,0)*INDIRECT($M$3),VLOOKUP($N78,INDIRECT($N$2),U$5,0)),IF(LEFT($E78,1)="N",3,0))</f>
        <v>45.213999999999999</v>
      </c>
      <c r="V78" s="454"/>
      <c r="W78" s="412" t="str">
        <f t="shared" si="34"/>
        <v>Y</v>
      </c>
      <c r="X78" s="355" t="str">
        <f t="shared" si="48"/>
        <v>05590C</v>
      </c>
      <c r="Y78" s="413" t="str">
        <f t="shared" si="50"/>
        <v>209</v>
      </c>
      <c r="Z78" s="355" t="str">
        <f t="shared" si="49"/>
        <v xml:space="preserve">Inspector License Cons Svcs </v>
      </c>
      <c r="AA78" s="414">
        <f t="shared" ca="1" si="43"/>
        <v>37.198</v>
      </c>
      <c r="AB78" s="414">
        <f t="shared" ca="1" si="44"/>
        <v>39.057000000000002</v>
      </c>
      <c r="AC78" s="414">
        <f t="shared" ca="1" si="45"/>
        <v>41.011000000000003</v>
      </c>
      <c r="AD78" s="414">
        <f t="shared" ca="1" si="46"/>
        <v>43.061999999999998</v>
      </c>
      <c r="AE78" s="414">
        <f t="shared" ca="1" si="47"/>
        <v>45.213999999999999</v>
      </c>
    </row>
    <row r="79" spans="1:31">
      <c r="A79" s="406" t="s">
        <v>198</v>
      </c>
      <c r="B79" s="464" t="s">
        <v>199</v>
      </c>
      <c r="C79" s="406">
        <v>7</v>
      </c>
      <c r="D79" s="407" t="s">
        <v>742</v>
      </c>
      <c r="E79" s="406" t="s">
        <v>43</v>
      </c>
      <c r="F79" s="406">
        <v>338</v>
      </c>
      <c r="G79" s="409">
        <f t="shared" ca="1" si="36"/>
        <v>33.597000000000001</v>
      </c>
      <c r="H79" s="409">
        <f t="shared" ca="1" si="37"/>
        <v>35.280999999999999</v>
      </c>
      <c r="I79" s="409">
        <f t="shared" ca="1" si="38"/>
        <v>37.043999999999997</v>
      </c>
      <c r="J79" s="409">
        <f t="shared" ca="1" si="39"/>
        <v>38.896000000000001</v>
      </c>
      <c r="K79" s="409">
        <f t="shared" ca="1" si="40"/>
        <v>40.843000000000004</v>
      </c>
      <c r="L79" s="502"/>
      <c r="M79" s="335" t="s">
        <v>588</v>
      </c>
      <c r="N79" s="331" t="str">
        <f t="shared" si="41"/>
        <v>05665C</v>
      </c>
      <c r="O79" s="410" t="str">
        <f t="shared" si="35"/>
        <v>207</v>
      </c>
      <c r="P79" s="332" t="str">
        <f t="shared" si="42"/>
        <v xml:space="preserve">Inspector Utility Connections </v>
      </c>
      <c r="Q79" s="411" cm="1">
        <f t="array" aca="1" ref="Q79" ca="1">ROUND(IF($M79="Y",VLOOKUP($N79,INDIRECT($N$2),Q$5,0)*INDIRECT($M$3),VLOOKUP($N79,INDIRECT($N$2),Q$5,0)),IF(LEFT($E79,1)="N",3,0))</f>
        <v>33.597000000000001</v>
      </c>
      <c r="R79" s="411" cm="1">
        <f t="array" aca="1" ref="R79" ca="1">ROUND(IF($M79="Y",VLOOKUP($N79,INDIRECT($N$2),R$5,0)*INDIRECT($M$3),VLOOKUP($N79,INDIRECT($N$2),R$5,0)),IF(LEFT($E79,1)="N",3,0))</f>
        <v>35.280999999999999</v>
      </c>
      <c r="S79" s="411" cm="1">
        <f t="array" aca="1" ref="S79" ca="1">ROUND(IF($M79="Y",VLOOKUP($N79,INDIRECT($N$2),S$5,0)*INDIRECT($M$3),VLOOKUP($N79,INDIRECT($N$2),S$5,0)),IF(LEFT($E79,1)="N",3,0))</f>
        <v>37.043999999999997</v>
      </c>
      <c r="T79" s="411" cm="1">
        <f t="array" aca="1" ref="T79" ca="1">ROUND(IF($M79="Y",VLOOKUP($N79,INDIRECT($N$2),T$5,0)*INDIRECT($M$3),VLOOKUP($N79,INDIRECT($N$2),T$5,0)),IF(LEFT($E79,1)="N",3,0))</f>
        <v>38.896000000000001</v>
      </c>
      <c r="U79" s="411" cm="1">
        <f t="array" aca="1" ref="U79" ca="1">ROUND(IF($M79="Y",VLOOKUP($N79,INDIRECT($N$2),U$5,0)*INDIRECT($M$3),VLOOKUP($N79,INDIRECT($N$2),U$5,0)),IF(LEFT($E79,1)="N",3,0))</f>
        <v>40.843000000000004</v>
      </c>
      <c r="V79" s="454"/>
      <c r="W79" s="412" t="str">
        <f t="shared" si="34"/>
        <v>Y</v>
      </c>
      <c r="X79" s="355" t="str">
        <f t="shared" si="48"/>
        <v>05665C</v>
      </c>
      <c r="Y79" s="413" t="str">
        <f t="shared" si="50"/>
        <v>207</v>
      </c>
      <c r="Z79" s="355" t="str">
        <f t="shared" si="49"/>
        <v xml:space="preserve">Inspector Utility Connections </v>
      </c>
      <c r="AA79" s="414">
        <f t="shared" ca="1" si="43"/>
        <v>33.597000000000001</v>
      </c>
      <c r="AB79" s="414">
        <f t="shared" ca="1" si="44"/>
        <v>35.280999999999999</v>
      </c>
      <c r="AC79" s="414">
        <f t="shared" ca="1" si="45"/>
        <v>37.043999999999997</v>
      </c>
      <c r="AD79" s="414">
        <f t="shared" ca="1" si="46"/>
        <v>38.896000000000001</v>
      </c>
      <c r="AE79" s="414">
        <f t="shared" ca="1" si="47"/>
        <v>40.843000000000004</v>
      </c>
    </row>
    <row r="80" spans="1:31">
      <c r="A80" s="406" t="s">
        <v>200</v>
      </c>
      <c r="B80" s="464" t="s">
        <v>201</v>
      </c>
      <c r="C80" s="406">
        <v>8</v>
      </c>
      <c r="D80" s="407" t="s">
        <v>94</v>
      </c>
      <c r="E80" s="406" t="s">
        <v>43</v>
      </c>
      <c r="F80" s="406">
        <v>363</v>
      </c>
      <c r="G80" s="409">
        <f t="shared" ca="1" si="36"/>
        <v>36.545000000000002</v>
      </c>
      <c r="H80" s="409">
        <f t="shared" ca="1" si="37"/>
        <v>38.372</v>
      </c>
      <c r="I80" s="409">
        <f t="shared" ca="1" si="38"/>
        <v>40.290999999999997</v>
      </c>
      <c r="J80" s="409">
        <f t="shared" ca="1" si="39"/>
        <v>42.305</v>
      </c>
      <c r="K80" s="409">
        <f t="shared" ca="1" si="40"/>
        <v>44.423000000000002</v>
      </c>
      <c r="L80" s="502"/>
      <c r="M80" s="335" t="s">
        <v>588</v>
      </c>
      <c r="N80" s="331" t="str">
        <f t="shared" si="41"/>
        <v>05690C</v>
      </c>
      <c r="O80" s="410" t="str">
        <f t="shared" si="35"/>
        <v>099</v>
      </c>
      <c r="P80" s="332" t="str">
        <f t="shared" si="42"/>
        <v xml:space="preserve">Inspector Zoning II </v>
      </c>
      <c r="Q80" s="411" cm="1">
        <f t="array" aca="1" ref="Q80" ca="1">ROUND(IF($M80="Y",VLOOKUP($N80,INDIRECT($N$2),Q$5,0)*INDIRECT($M$3),VLOOKUP($N80,INDIRECT($N$2),Q$5,0)),IF(LEFT($E80,1)="N",3,0))</f>
        <v>36.545000000000002</v>
      </c>
      <c r="R80" s="411" cm="1">
        <f t="array" aca="1" ref="R80" ca="1">ROUND(IF($M80="Y",VLOOKUP($N80,INDIRECT($N$2),R$5,0)*INDIRECT($M$3),VLOOKUP($N80,INDIRECT($N$2),R$5,0)),IF(LEFT($E80,1)="N",3,0))</f>
        <v>38.372</v>
      </c>
      <c r="S80" s="411" cm="1">
        <f t="array" aca="1" ref="S80" ca="1">ROUND(IF($M80="Y",VLOOKUP($N80,INDIRECT($N$2),S$5,0)*INDIRECT($M$3),VLOOKUP($N80,INDIRECT($N$2),S$5,0)),IF(LEFT($E80,1)="N",3,0))</f>
        <v>40.290999999999997</v>
      </c>
      <c r="T80" s="411" cm="1">
        <f t="array" aca="1" ref="T80" ca="1">ROUND(IF($M80="Y",VLOOKUP($N80,INDIRECT($N$2),T$5,0)*INDIRECT($M$3),VLOOKUP($N80,INDIRECT($N$2),T$5,0)),IF(LEFT($E80,1)="N",3,0))</f>
        <v>42.305</v>
      </c>
      <c r="U80" s="411" cm="1">
        <f t="array" aca="1" ref="U80" ca="1">ROUND(IF($M80="Y",VLOOKUP($N80,INDIRECT($N$2),U$5,0)*INDIRECT($M$3),VLOOKUP($N80,INDIRECT($N$2),U$5,0)),IF(LEFT($E80,1)="N",3,0))</f>
        <v>44.423000000000002</v>
      </c>
      <c r="V80" s="454"/>
      <c r="W80" s="412" t="str">
        <f t="shared" ref="W80:W111" si="51">M80</f>
        <v>Y</v>
      </c>
      <c r="X80" s="355" t="str">
        <f t="shared" si="48"/>
        <v>05690C</v>
      </c>
      <c r="Y80" s="413" t="str">
        <f t="shared" si="50"/>
        <v>099</v>
      </c>
      <c r="Z80" s="355" t="str">
        <f t="shared" si="49"/>
        <v xml:space="preserve">Inspector Zoning II </v>
      </c>
      <c r="AA80" s="414">
        <f t="shared" ca="1" si="43"/>
        <v>36.545000000000002</v>
      </c>
      <c r="AB80" s="414">
        <f t="shared" ca="1" si="44"/>
        <v>38.372</v>
      </c>
      <c r="AC80" s="414">
        <f t="shared" ca="1" si="45"/>
        <v>40.290999999999997</v>
      </c>
      <c r="AD80" s="414">
        <f t="shared" ca="1" si="46"/>
        <v>42.305</v>
      </c>
      <c r="AE80" s="414">
        <f t="shared" ca="1" si="47"/>
        <v>44.423000000000002</v>
      </c>
    </row>
    <row r="81" spans="1:31">
      <c r="A81" s="406" t="s">
        <v>202</v>
      </c>
      <c r="B81" s="464" t="s">
        <v>203</v>
      </c>
      <c r="C81" s="406">
        <v>6</v>
      </c>
      <c r="D81" s="407" t="s">
        <v>705</v>
      </c>
      <c r="E81" s="406" t="s">
        <v>43</v>
      </c>
      <c r="F81" s="406">
        <v>288</v>
      </c>
      <c r="G81" s="409">
        <f t="shared" ca="1" si="36"/>
        <v>30.571000000000002</v>
      </c>
      <c r="H81" s="409">
        <f t="shared" ca="1" si="37"/>
        <v>32.094999999999999</v>
      </c>
      <c r="I81" s="409">
        <f t="shared" ca="1" si="38"/>
        <v>33.703000000000003</v>
      </c>
      <c r="J81" s="409">
        <f t="shared" ca="1" si="39"/>
        <v>35.387</v>
      </c>
      <c r="K81" s="409">
        <f t="shared" ca="1" si="40"/>
        <v>37.156999999999996</v>
      </c>
      <c r="L81" s="502"/>
      <c r="M81" s="335" t="s">
        <v>588</v>
      </c>
      <c r="N81" s="331" t="str">
        <f t="shared" si="41"/>
        <v>10084C</v>
      </c>
      <c r="O81" s="410" t="str">
        <f t="shared" si="35"/>
        <v>210</v>
      </c>
      <c r="P81" s="332" t="str">
        <f t="shared" si="42"/>
        <v>IT Deskside Support Technician I</v>
      </c>
      <c r="Q81" s="411" cm="1">
        <f t="array" aca="1" ref="Q81" ca="1">ROUND(IF($M81="Y",VLOOKUP($N81,INDIRECT($N$2),Q$5,0)*INDIRECT($M$3),VLOOKUP($N81,INDIRECT($N$2),Q$5,0)),IF(LEFT($E81,1)="N",3,0))</f>
        <v>30.571000000000002</v>
      </c>
      <c r="R81" s="411" cm="1">
        <f t="array" aca="1" ref="R81" ca="1">ROUND(IF($M81="Y",VLOOKUP($N81,INDIRECT($N$2),R$5,0)*INDIRECT($M$3),VLOOKUP($N81,INDIRECT($N$2),R$5,0)),IF(LEFT($E81,1)="N",3,0))</f>
        <v>32.094999999999999</v>
      </c>
      <c r="S81" s="411" cm="1">
        <f t="array" aca="1" ref="S81" ca="1">ROUND(IF($M81="Y",VLOOKUP($N81,INDIRECT($N$2),S$5,0)*INDIRECT($M$3),VLOOKUP($N81,INDIRECT($N$2),S$5,0)),IF(LEFT($E81,1)="N",3,0))</f>
        <v>33.703000000000003</v>
      </c>
      <c r="T81" s="411" cm="1">
        <f t="array" aca="1" ref="T81" ca="1">ROUND(IF($M81="Y",VLOOKUP($N81,INDIRECT($N$2),T$5,0)*INDIRECT($M$3),VLOOKUP($N81,INDIRECT($N$2),T$5,0)),IF(LEFT($E81,1)="N",3,0))</f>
        <v>35.387</v>
      </c>
      <c r="U81" s="411" cm="1">
        <f t="array" aca="1" ref="U81" ca="1">ROUND(IF($M81="Y",VLOOKUP($N81,INDIRECT($N$2),U$5,0)*INDIRECT($M$3),VLOOKUP($N81,INDIRECT($N$2),U$5,0)),IF(LEFT($E81,1)="N",3,0))</f>
        <v>37.156999999999996</v>
      </c>
      <c r="V81" s="454"/>
      <c r="W81" s="412" t="str">
        <f t="shared" si="51"/>
        <v>Y</v>
      </c>
      <c r="X81" s="355" t="str">
        <f t="shared" si="48"/>
        <v>10084C</v>
      </c>
      <c r="Y81" s="413" t="str">
        <f t="shared" si="50"/>
        <v>210</v>
      </c>
      <c r="Z81" s="355" t="str">
        <f t="shared" si="49"/>
        <v>IT Deskside Support Technician I</v>
      </c>
      <c r="AA81" s="414">
        <f t="shared" ca="1" si="43"/>
        <v>30.571000000000002</v>
      </c>
      <c r="AB81" s="414">
        <f t="shared" ca="1" si="44"/>
        <v>32.094999999999999</v>
      </c>
      <c r="AC81" s="414">
        <f t="shared" ca="1" si="45"/>
        <v>33.703000000000003</v>
      </c>
      <c r="AD81" s="414">
        <f t="shared" ca="1" si="46"/>
        <v>35.387</v>
      </c>
      <c r="AE81" s="414">
        <f t="shared" ca="1" si="47"/>
        <v>37.156999999999996</v>
      </c>
    </row>
    <row r="82" spans="1:31">
      <c r="A82" s="406" t="s">
        <v>204</v>
      </c>
      <c r="B82" s="464" t="s">
        <v>205</v>
      </c>
      <c r="C82" s="406">
        <v>7</v>
      </c>
      <c r="D82" s="407" t="s">
        <v>143</v>
      </c>
      <c r="E82" s="406" t="s">
        <v>43</v>
      </c>
      <c r="F82" s="406">
        <v>323</v>
      </c>
      <c r="G82" s="409">
        <f t="shared" ca="1" si="36"/>
        <v>32.904000000000003</v>
      </c>
      <c r="H82" s="409">
        <f t="shared" ca="1" si="37"/>
        <v>34.548999999999999</v>
      </c>
      <c r="I82" s="409">
        <f t="shared" ca="1" si="38"/>
        <v>36.277999999999999</v>
      </c>
      <c r="J82" s="409">
        <f t="shared" ca="1" si="39"/>
        <v>38.090000000000003</v>
      </c>
      <c r="K82" s="409">
        <f t="shared" ca="1" si="40"/>
        <v>39.996000000000002</v>
      </c>
      <c r="L82" s="502"/>
      <c r="M82" s="335" t="s">
        <v>588</v>
      </c>
      <c r="N82" s="331" t="str">
        <f t="shared" si="41"/>
        <v>10085C</v>
      </c>
      <c r="O82" s="410" t="str">
        <f t="shared" si="35"/>
        <v>150</v>
      </c>
      <c r="P82" s="332" t="str">
        <f t="shared" si="42"/>
        <v>IT Deskside Support Technician II</v>
      </c>
      <c r="Q82" s="411" cm="1">
        <f t="array" aca="1" ref="Q82" ca="1">ROUND(IF($M82="Y",VLOOKUP($N82,INDIRECT($N$2),Q$5,0)*INDIRECT($M$3),VLOOKUP($N82,INDIRECT($N$2),Q$5,0)),IF(LEFT($E82,1)="N",3,0))</f>
        <v>32.904000000000003</v>
      </c>
      <c r="R82" s="411" cm="1">
        <f t="array" aca="1" ref="R82" ca="1">ROUND(IF($M82="Y",VLOOKUP($N82,INDIRECT($N$2),R$5,0)*INDIRECT($M$3),VLOOKUP($N82,INDIRECT($N$2),R$5,0)),IF(LEFT($E82,1)="N",3,0))</f>
        <v>34.548999999999999</v>
      </c>
      <c r="S82" s="411" cm="1">
        <f t="array" aca="1" ref="S82" ca="1">ROUND(IF($M82="Y",VLOOKUP($N82,INDIRECT($N$2),S$5,0)*INDIRECT($M$3),VLOOKUP($N82,INDIRECT($N$2),S$5,0)),IF(LEFT($E82,1)="N",3,0))</f>
        <v>36.277999999999999</v>
      </c>
      <c r="T82" s="411" cm="1">
        <f t="array" aca="1" ref="T82" ca="1">ROUND(IF($M82="Y",VLOOKUP($N82,INDIRECT($N$2),T$5,0)*INDIRECT($M$3),VLOOKUP($N82,INDIRECT($N$2),T$5,0)),IF(LEFT($E82,1)="N",3,0))</f>
        <v>38.090000000000003</v>
      </c>
      <c r="U82" s="411" cm="1">
        <f t="array" aca="1" ref="U82" ca="1">ROUND(IF($M82="Y",VLOOKUP($N82,INDIRECT($N$2),U$5,0)*INDIRECT($M$3),VLOOKUP($N82,INDIRECT($N$2),U$5,0)),IF(LEFT($E82,1)="N",3,0))</f>
        <v>39.996000000000002</v>
      </c>
      <c r="V82" s="454"/>
      <c r="W82" s="412" t="str">
        <f t="shared" si="51"/>
        <v>Y</v>
      </c>
      <c r="X82" s="355" t="str">
        <f t="shared" si="48"/>
        <v>10085C</v>
      </c>
      <c r="Y82" s="413" t="str">
        <f t="shared" si="50"/>
        <v>150</v>
      </c>
      <c r="Z82" s="355" t="str">
        <f t="shared" si="49"/>
        <v>IT Deskside Support Technician II</v>
      </c>
      <c r="AA82" s="414">
        <f t="shared" ca="1" si="43"/>
        <v>32.904000000000003</v>
      </c>
      <c r="AB82" s="414">
        <f t="shared" ca="1" si="44"/>
        <v>34.548999999999999</v>
      </c>
      <c r="AC82" s="414">
        <f t="shared" ca="1" si="45"/>
        <v>36.277999999999999</v>
      </c>
      <c r="AD82" s="414">
        <f t="shared" ca="1" si="46"/>
        <v>38.090000000000003</v>
      </c>
      <c r="AE82" s="414">
        <f t="shared" ca="1" si="47"/>
        <v>39.996000000000002</v>
      </c>
    </row>
    <row r="83" spans="1:31">
      <c r="A83" s="406" t="s">
        <v>658</v>
      </c>
      <c r="B83" s="464" t="s">
        <v>564</v>
      </c>
      <c r="C83" s="406">
        <v>8</v>
      </c>
      <c r="D83" s="407" t="s">
        <v>565</v>
      </c>
      <c r="E83" s="406" t="s">
        <v>43</v>
      </c>
      <c r="F83" s="406">
        <v>366</v>
      </c>
      <c r="G83" s="409">
        <f t="shared" ca="1" si="36"/>
        <v>36.002000000000002</v>
      </c>
      <c r="H83" s="409">
        <f t="shared" ca="1" si="37"/>
        <v>37.799999999999997</v>
      </c>
      <c r="I83" s="409">
        <f t="shared" ca="1" si="38"/>
        <v>39.691000000000003</v>
      </c>
      <c r="J83" s="409">
        <f t="shared" ca="1" si="39"/>
        <v>41.673000000000002</v>
      </c>
      <c r="K83" s="409">
        <f t="shared" ca="1" si="40"/>
        <v>43.756999999999998</v>
      </c>
      <c r="L83" s="502"/>
      <c r="M83" s="335" t="s">
        <v>588</v>
      </c>
      <c r="N83" s="331" t="str">
        <f t="shared" si="41"/>
        <v>59416C</v>
      </c>
      <c r="O83" s="410" t="str">
        <f t="shared" si="35"/>
        <v>123</v>
      </c>
      <c r="P83" s="332" t="str">
        <f t="shared" si="42"/>
        <v>IT Deskside Support Technician III</v>
      </c>
      <c r="Q83" s="411" cm="1">
        <f t="array" aca="1" ref="Q83" ca="1">ROUND(IF($M83="Y",VLOOKUP($N83,INDIRECT($N$2),Q$5,0)*INDIRECT($M$3),VLOOKUP($N83,INDIRECT($N$2),Q$5,0)),IF(LEFT($E83,1)="N",3,0))</f>
        <v>36.002000000000002</v>
      </c>
      <c r="R83" s="411" cm="1">
        <f t="array" aca="1" ref="R83" ca="1">ROUND(IF($M83="Y",VLOOKUP($N83,INDIRECT($N$2),R$5,0)*INDIRECT($M$3),VLOOKUP($N83,INDIRECT($N$2),R$5,0)),IF(LEFT($E83,1)="N",3,0))</f>
        <v>37.799999999999997</v>
      </c>
      <c r="S83" s="411" cm="1">
        <f t="array" aca="1" ref="S83" ca="1">ROUND(IF($M83="Y",VLOOKUP($N83,INDIRECT($N$2),S$5,0)*INDIRECT($M$3),VLOOKUP($N83,INDIRECT($N$2),S$5,0)),IF(LEFT($E83,1)="N",3,0))</f>
        <v>39.691000000000003</v>
      </c>
      <c r="T83" s="411" cm="1">
        <f t="array" aca="1" ref="T83" ca="1">ROUND(IF($M83="Y",VLOOKUP($N83,INDIRECT($N$2),T$5,0)*INDIRECT($M$3),VLOOKUP($N83,INDIRECT($N$2),T$5,0)),IF(LEFT($E83,1)="N",3,0))</f>
        <v>41.673000000000002</v>
      </c>
      <c r="U83" s="411" cm="1">
        <f t="array" aca="1" ref="U83" ca="1">ROUND(IF($M83="Y",VLOOKUP($N83,INDIRECT($N$2),U$5,0)*INDIRECT($M$3),VLOOKUP($N83,INDIRECT($N$2),U$5,0)),IF(LEFT($E83,1)="N",3,0))</f>
        <v>43.756999999999998</v>
      </c>
      <c r="V83" s="454"/>
      <c r="W83" s="412" t="str">
        <f t="shared" si="51"/>
        <v>Y</v>
      </c>
      <c r="X83" s="355" t="str">
        <f t="shared" si="48"/>
        <v>59416C</v>
      </c>
      <c r="Y83" s="413" t="str">
        <f t="shared" si="50"/>
        <v>123</v>
      </c>
      <c r="Z83" s="355" t="str">
        <f t="shared" si="49"/>
        <v>IT Deskside Support Technician III</v>
      </c>
      <c r="AA83" s="414">
        <f t="shared" ca="1" si="43"/>
        <v>36.002000000000002</v>
      </c>
      <c r="AB83" s="414">
        <f t="shared" ca="1" si="44"/>
        <v>37.799999999999997</v>
      </c>
      <c r="AC83" s="414">
        <f t="shared" ca="1" si="45"/>
        <v>39.691000000000003</v>
      </c>
      <c r="AD83" s="414">
        <f t="shared" ca="1" si="46"/>
        <v>41.673000000000002</v>
      </c>
      <c r="AE83" s="414">
        <f t="shared" ca="1" si="47"/>
        <v>43.756999999999998</v>
      </c>
    </row>
    <row r="84" spans="1:31">
      <c r="A84" s="406" t="s">
        <v>474</v>
      </c>
      <c r="B84" s="464" t="s">
        <v>467</v>
      </c>
      <c r="C84" s="406">
        <v>7</v>
      </c>
      <c r="D84" s="407" t="s">
        <v>772</v>
      </c>
      <c r="E84" s="406" t="s">
        <v>43</v>
      </c>
      <c r="F84" s="406">
        <v>333</v>
      </c>
      <c r="G84" s="409">
        <f t="shared" ca="1" si="36"/>
        <v>33.598999999999997</v>
      </c>
      <c r="H84" s="409">
        <f t="shared" ca="1" si="37"/>
        <v>35.280999999999999</v>
      </c>
      <c r="I84" s="409">
        <f t="shared" ca="1" si="38"/>
        <v>37.043999999999997</v>
      </c>
      <c r="J84" s="409">
        <f t="shared" ca="1" si="39"/>
        <v>38.896000000000001</v>
      </c>
      <c r="K84" s="409">
        <f t="shared" ca="1" si="40"/>
        <v>40.843000000000004</v>
      </c>
      <c r="L84" s="502"/>
      <c r="M84" s="335" t="s">
        <v>588</v>
      </c>
      <c r="N84" s="331" t="str">
        <f t="shared" si="41"/>
        <v>52925C</v>
      </c>
      <c r="O84" s="410" t="str">
        <f t="shared" si="35"/>
        <v>122</v>
      </c>
      <c r="P84" s="332" t="str">
        <f t="shared" si="42"/>
        <v>IT Security Specialist I</v>
      </c>
      <c r="Q84" s="411" cm="1">
        <f t="array" aca="1" ref="Q84" ca="1">ROUND(IF($M84="Y",VLOOKUP($N84,INDIRECT($N$2),Q$5,0)*INDIRECT($M$3),VLOOKUP($N84,INDIRECT($N$2),Q$5,0)),IF(LEFT($E84,1)="N",3,0))</f>
        <v>33.598999999999997</v>
      </c>
      <c r="R84" s="411" cm="1">
        <f t="array" aca="1" ref="R84" ca="1">ROUND(IF($M84="Y",VLOOKUP($N84,INDIRECT($N$2),R$5,0)*INDIRECT($M$3),VLOOKUP($N84,INDIRECT($N$2),R$5,0)),IF(LEFT($E84,1)="N",3,0))</f>
        <v>35.280999999999999</v>
      </c>
      <c r="S84" s="411" cm="1">
        <f t="array" aca="1" ref="S84" ca="1">ROUND(IF($M84="Y",VLOOKUP($N84,INDIRECT($N$2),S$5,0)*INDIRECT($M$3),VLOOKUP($N84,INDIRECT($N$2),S$5,0)),IF(LEFT($E84,1)="N",3,0))</f>
        <v>37.043999999999997</v>
      </c>
      <c r="T84" s="411" cm="1">
        <f t="array" aca="1" ref="T84" ca="1">ROUND(IF($M84="Y",VLOOKUP($N84,INDIRECT($N$2),T$5,0)*INDIRECT($M$3),VLOOKUP($N84,INDIRECT($N$2),T$5,0)),IF(LEFT($E84,1)="N",3,0))</f>
        <v>38.896000000000001</v>
      </c>
      <c r="U84" s="411" cm="1">
        <f t="array" aca="1" ref="U84" ca="1">ROUND(IF($M84="Y",VLOOKUP($N84,INDIRECT($N$2),U$5,0)*INDIRECT($M$3),VLOOKUP($N84,INDIRECT($N$2),U$5,0)),IF(LEFT($E84,1)="N",3,0))</f>
        <v>40.843000000000004</v>
      </c>
      <c r="V84" s="454"/>
      <c r="W84" s="412" t="str">
        <f t="shared" si="51"/>
        <v>Y</v>
      </c>
      <c r="X84" s="355" t="str">
        <f t="shared" si="48"/>
        <v>52925C</v>
      </c>
      <c r="Y84" s="413" t="str">
        <f t="shared" si="50"/>
        <v>122</v>
      </c>
      <c r="Z84" s="355" t="str">
        <f t="shared" si="49"/>
        <v>IT Security Specialist I</v>
      </c>
      <c r="AA84" s="414">
        <f t="shared" ca="1" si="43"/>
        <v>33.598999999999997</v>
      </c>
      <c r="AB84" s="414">
        <f t="shared" ca="1" si="44"/>
        <v>35.280999999999999</v>
      </c>
      <c r="AC84" s="414">
        <f t="shared" ca="1" si="45"/>
        <v>37.043999999999997</v>
      </c>
      <c r="AD84" s="414">
        <f t="shared" ca="1" si="46"/>
        <v>38.896000000000001</v>
      </c>
      <c r="AE84" s="414">
        <f t="shared" ca="1" si="47"/>
        <v>40.843000000000004</v>
      </c>
    </row>
    <row r="85" spans="1:31">
      <c r="A85" s="406" t="s">
        <v>473</v>
      </c>
      <c r="B85" s="464" t="s">
        <v>468</v>
      </c>
      <c r="C85" s="406">
        <v>8</v>
      </c>
      <c r="D85" s="407" t="s">
        <v>565</v>
      </c>
      <c r="E85" s="406" t="s">
        <v>43</v>
      </c>
      <c r="F85" s="406">
        <v>363</v>
      </c>
      <c r="G85" s="409">
        <f t="shared" ca="1" si="36"/>
        <v>36.002000000000002</v>
      </c>
      <c r="H85" s="409">
        <f t="shared" ca="1" si="37"/>
        <v>37.799999999999997</v>
      </c>
      <c r="I85" s="409">
        <f t="shared" ca="1" si="38"/>
        <v>39.691000000000003</v>
      </c>
      <c r="J85" s="409">
        <f t="shared" ca="1" si="39"/>
        <v>41.673000000000002</v>
      </c>
      <c r="K85" s="409">
        <f t="shared" ca="1" si="40"/>
        <v>43.756999999999998</v>
      </c>
      <c r="L85" s="502"/>
      <c r="M85" s="335" t="s">
        <v>588</v>
      </c>
      <c r="N85" s="331" t="str">
        <f t="shared" si="41"/>
        <v>52926C</v>
      </c>
      <c r="O85" s="410" t="str">
        <f t="shared" si="35"/>
        <v>123</v>
      </c>
      <c r="P85" s="332" t="str">
        <f t="shared" si="42"/>
        <v>IT Security Specialist II</v>
      </c>
      <c r="Q85" s="411" cm="1">
        <f t="array" aca="1" ref="Q85" ca="1">ROUND(IF($M85="Y",VLOOKUP($N85,INDIRECT($N$2),Q$5,0)*INDIRECT($M$3),VLOOKUP($N85,INDIRECT($N$2),Q$5,0)),IF(LEFT($E85,1)="N",3,0))</f>
        <v>36.002000000000002</v>
      </c>
      <c r="R85" s="411" cm="1">
        <f t="array" aca="1" ref="R85" ca="1">ROUND(IF($M85="Y",VLOOKUP($N85,INDIRECT($N$2),R$5,0)*INDIRECT($M$3),VLOOKUP($N85,INDIRECT($N$2),R$5,0)),IF(LEFT($E85,1)="N",3,0))</f>
        <v>37.799999999999997</v>
      </c>
      <c r="S85" s="411" cm="1">
        <f t="array" aca="1" ref="S85" ca="1">ROUND(IF($M85="Y",VLOOKUP($N85,INDIRECT($N$2),S$5,0)*INDIRECT($M$3),VLOOKUP($N85,INDIRECT($N$2),S$5,0)),IF(LEFT($E85,1)="N",3,0))</f>
        <v>39.691000000000003</v>
      </c>
      <c r="T85" s="411" cm="1">
        <f t="array" aca="1" ref="T85" ca="1">ROUND(IF($M85="Y",VLOOKUP($N85,INDIRECT($N$2),T$5,0)*INDIRECT($M$3),VLOOKUP($N85,INDIRECT($N$2),T$5,0)),IF(LEFT($E85,1)="N",3,0))</f>
        <v>41.673000000000002</v>
      </c>
      <c r="U85" s="411" cm="1">
        <f t="array" aca="1" ref="U85" ca="1">ROUND(IF($M85="Y",VLOOKUP($N85,INDIRECT($N$2),U$5,0)*INDIRECT($M$3),VLOOKUP($N85,INDIRECT($N$2),U$5,0)),IF(LEFT($E85,1)="N",3,0))</f>
        <v>43.756999999999998</v>
      </c>
      <c r="V85" s="454"/>
      <c r="W85" s="412" t="str">
        <f t="shared" si="51"/>
        <v>Y</v>
      </c>
      <c r="X85" s="355" t="str">
        <f t="shared" si="48"/>
        <v>52926C</v>
      </c>
      <c r="Y85" s="413" t="str">
        <f t="shared" si="50"/>
        <v>123</v>
      </c>
      <c r="Z85" s="355" t="str">
        <f t="shared" si="49"/>
        <v>IT Security Specialist II</v>
      </c>
      <c r="AA85" s="414">
        <f t="shared" ca="1" si="43"/>
        <v>36.002000000000002</v>
      </c>
      <c r="AB85" s="414">
        <f t="shared" ca="1" si="44"/>
        <v>37.799999999999997</v>
      </c>
      <c r="AC85" s="414">
        <f t="shared" ca="1" si="45"/>
        <v>39.691000000000003</v>
      </c>
      <c r="AD85" s="414">
        <f t="shared" ca="1" si="46"/>
        <v>41.673000000000002</v>
      </c>
      <c r="AE85" s="414">
        <f t="shared" ca="1" si="47"/>
        <v>43.756999999999998</v>
      </c>
    </row>
    <row r="86" spans="1:31">
      <c r="A86" s="406" t="s">
        <v>206</v>
      </c>
      <c r="B86" s="464" t="s">
        <v>207</v>
      </c>
      <c r="C86" s="406">
        <v>5</v>
      </c>
      <c r="D86" s="407" t="s">
        <v>135</v>
      </c>
      <c r="E86" s="406" t="s">
        <v>43</v>
      </c>
      <c r="F86" s="406">
        <v>265</v>
      </c>
      <c r="G86" s="409">
        <f t="shared" ca="1" si="36"/>
        <v>27.692</v>
      </c>
      <c r="H86" s="409">
        <f t="shared" ca="1" si="37"/>
        <v>29.079000000000001</v>
      </c>
      <c r="I86" s="409">
        <f t="shared" ca="1" si="38"/>
        <v>30.530999999999999</v>
      </c>
      <c r="J86" s="409">
        <f t="shared" ca="1" si="39"/>
        <v>32.058</v>
      </c>
      <c r="K86" s="409">
        <f t="shared" ca="1" si="40"/>
        <v>33.661999999999999</v>
      </c>
      <c r="L86" s="502"/>
      <c r="M86" s="335" t="s">
        <v>588</v>
      </c>
      <c r="N86" s="331" t="str">
        <f t="shared" si="41"/>
        <v>10086C</v>
      </c>
      <c r="O86" s="410" t="str">
        <f t="shared" si="35"/>
        <v>130</v>
      </c>
      <c r="P86" s="332" t="str">
        <f t="shared" si="42"/>
        <v>IT Service Desk Agent I</v>
      </c>
      <c r="Q86" s="411" cm="1">
        <f t="array" aca="1" ref="Q86" ca="1">ROUND(IF($M86="Y",VLOOKUP($N86,INDIRECT($N$2),Q$5,0)*INDIRECT($M$3),VLOOKUP($N86,INDIRECT($N$2),Q$5,0)),IF(LEFT($E86,1)="N",3,0))</f>
        <v>27.692</v>
      </c>
      <c r="R86" s="411" cm="1">
        <f t="array" aca="1" ref="R86" ca="1">ROUND(IF($M86="Y",VLOOKUP($N86,INDIRECT($N$2),R$5,0)*INDIRECT($M$3),VLOOKUP($N86,INDIRECT($N$2),R$5,0)),IF(LEFT($E86,1)="N",3,0))</f>
        <v>29.079000000000001</v>
      </c>
      <c r="S86" s="411" cm="1">
        <f t="array" aca="1" ref="S86" ca="1">ROUND(IF($M86="Y",VLOOKUP($N86,INDIRECT($N$2),S$5,0)*INDIRECT($M$3),VLOOKUP($N86,INDIRECT($N$2),S$5,0)),IF(LEFT($E86,1)="N",3,0))</f>
        <v>30.530999999999999</v>
      </c>
      <c r="T86" s="411" cm="1">
        <f t="array" aca="1" ref="T86" ca="1">ROUND(IF($M86="Y",VLOOKUP($N86,INDIRECT($N$2),T$5,0)*INDIRECT($M$3),VLOOKUP($N86,INDIRECT($N$2),T$5,0)),IF(LEFT($E86,1)="N",3,0))</f>
        <v>32.058</v>
      </c>
      <c r="U86" s="411" cm="1">
        <f t="array" aca="1" ref="U86" ca="1">ROUND(IF($M86="Y",VLOOKUP($N86,INDIRECT($N$2),U$5,0)*INDIRECT($M$3),VLOOKUP($N86,INDIRECT($N$2),U$5,0)),IF(LEFT($E86,1)="N",3,0))</f>
        <v>33.661999999999999</v>
      </c>
      <c r="V86" s="454"/>
      <c r="W86" s="412" t="str">
        <f t="shared" si="51"/>
        <v>Y</v>
      </c>
      <c r="X86" s="355" t="str">
        <f t="shared" si="48"/>
        <v>10086C</v>
      </c>
      <c r="Y86" s="413" t="str">
        <f t="shared" si="50"/>
        <v>130</v>
      </c>
      <c r="Z86" s="355" t="str">
        <f t="shared" si="49"/>
        <v>IT Service Desk Agent I</v>
      </c>
      <c r="AA86" s="414">
        <f t="shared" ca="1" si="43"/>
        <v>27.692</v>
      </c>
      <c r="AB86" s="414">
        <f t="shared" ca="1" si="44"/>
        <v>29.079000000000001</v>
      </c>
      <c r="AC86" s="414">
        <f t="shared" ca="1" si="45"/>
        <v>30.530999999999999</v>
      </c>
      <c r="AD86" s="414">
        <f t="shared" ca="1" si="46"/>
        <v>32.058</v>
      </c>
      <c r="AE86" s="414">
        <f t="shared" ca="1" si="47"/>
        <v>33.661999999999999</v>
      </c>
    </row>
    <row r="87" spans="1:31">
      <c r="A87" s="406" t="s">
        <v>208</v>
      </c>
      <c r="B87" s="464" t="s">
        <v>209</v>
      </c>
      <c r="C87" s="406">
        <v>6</v>
      </c>
      <c r="D87" s="407" t="s">
        <v>705</v>
      </c>
      <c r="E87" s="406" t="s">
        <v>43</v>
      </c>
      <c r="F87" s="406">
        <v>300</v>
      </c>
      <c r="G87" s="409">
        <f t="shared" ca="1" si="36"/>
        <v>30.571000000000002</v>
      </c>
      <c r="H87" s="409">
        <f t="shared" ca="1" si="37"/>
        <v>32.094999999999999</v>
      </c>
      <c r="I87" s="409">
        <f t="shared" ca="1" si="38"/>
        <v>33.703000000000003</v>
      </c>
      <c r="J87" s="409">
        <f t="shared" ca="1" si="39"/>
        <v>35.387</v>
      </c>
      <c r="K87" s="409">
        <f t="shared" ca="1" si="40"/>
        <v>37.156999999999996</v>
      </c>
      <c r="L87" s="502"/>
      <c r="M87" s="335" t="s">
        <v>588</v>
      </c>
      <c r="N87" s="331" t="str">
        <f t="shared" si="41"/>
        <v>10087C</v>
      </c>
      <c r="O87" s="410" t="str">
        <f t="shared" si="35"/>
        <v>210</v>
      </c>
      <c r="P87" s="332" t="str">
        <f t="shared" si="42"/>
        <v>IT Service Desk Agent II</v>
      </c>
      <c r="Q87" s="411" cm="1">
        <f t="array" aca="1" ref="Q87" ca="1">ROUND(IF($M87="Y",VLOOKUP($N87,INDIRECT($N$2),Q$5,0)*INDIRECT($M$3),VLOOKUP($N87,INDIRECT($N$2),Q$5,0)),IF(LEFT($E87,1)="N",3,0))</f>
        <v>30.571000000000002</v>
      </c>
      <c r="R87" s="411" cm="1">
        <f t="array" aca="1" ref="R87" ca="1">ROUND(IF($M87="Y",VLOOKUP($N87,INDIRECT($N$2),R$5,0)*INDIRECT($M$3),VLOOKUP($N87,INDIRECT($N$2),R$5,0)),IF(LEFT($E87,1)="N",3,0))</f>
        <v>32.094999999999999</v>
      </c>
      <c r="S87" s="411" cm="1">
        <f t="array" aca="1" ref="S87" ca="1">ROUND(IF($M87="Y",VLOOKUP($N87,INDIRECT($N$2),S$5,0)*INDIRECT($M$3),VLOOKUP($N87,INDIRECT($N$2),S$5,0)),IF(LEFT($E87,1)="N",3,0))</f>
        <v>33.703000000000003</v>
      </c>
      <c r="T87" s="411" cm="1">
        <f t="array" aca="1" ref="T87" ca="1">ROUND(IF($M87="Y",VLOOKUP($N87,INDIRECT($N$2),T$5,0)*INDIRECT($M$3),VLOOKUP($N87,INDIRECT($N$2),T$5,0)),IF(LEFT($E87,1)="N",3,0))</f>
        <v>35.387</v>
      </c>
      <c r="U87" s="411" cm="1">
        <f t="array" aca="1" ref="U87" ca="1">ROUND(IF($M87="Y",VLOOKUP($N87,INDIRECT($N$2),U$5,0)*INDIRECT($M$3),VLOOKUP($N87,INDIRECT($N$2),U$5,0)),IF(LEFT($E87,1)="N",3,0))</f>
        <v>37.156999999999996</v>
      </c>
      <c r="V87" s="454"/>
      <c r="W87" s="412" t="str">
        <f t="shared" si="51"/>
        <v>Y</v>
      </c>
      <c r="X87" s="355" t="str">
        <f t="shared" si="48"/>
        <v>10087C</v>
      </c>
      <c r="Y87" s="413" t="str">
        <f t="shared" si="50"/>
        <v>210</v>
      </c>
      <c r="Z87" s="355" t="str">
        <f t="shared" si="49"/>
        <v>IT Service Desk Agent II</v>
      </c>
      <c r="AA87" s="414">
        <f t="shared" ca="1" si="43"/>
        <v>30.571000000000002</v>
      </c>
      <c r="AB87" s="414">
        <f t="shared" ca="1" si="44"/>
        <v>32.094999999999999</v>
      </c>
      <c r="AC87" s="414">
        <f t="shared" ca="1" si="45"/>
        <v>33.703000000000003</v>
      </c>
      <c r="AD87" s="414">
        <f t="shared" ca="1" si="46"/>
        <v>35.387</v>
      </c>
      <c r="AE87" s="414">
        <f t="shared" ca="1" si="47"/>
        <v>37.156999999999996</v>
      </c>
    </row>
    <row r="88" spans="1:31">
      <c r="A88" s="406" t="s">
        <v>212</v>
      </c>
      <c r="B88" s="464" t="s">
        <v>214</v>
      </c>
      <c r="C88" s="406">
        <v>5</v>
      </c>
      <c r="D88" s="407" t="s">
        <v>213</v>
      </c>
      <c r="E88" s="406" t="s">
        <v>43</v>
      </c>
      <c r="F88" s="406">
        <v>235</v>
      </c>
      <c r="G88" s="409">
        <f t="shared" ca="1" si="36"/>
        <v>27.544</v>
      </c>
      <c r="H88" s="409">
        <f t="shared" ca="1" si="37"/>
        <v>28.922000000000001</v>
      </c>
      <c r="I88" s="409">
        <f t="shared" ca="1" si="38"/>
        <v>30.367999999999999</v>
      </c>
      <c r="J88" s="409">
        <f t="shared" ca="1" si="39"/>
        <v>31.885999999999999</v>
      </c>
      <c r="K88" s="409">
        <f t="shared" ca="1" si="40"/>
        <v>33.481999999999999</v>
      </c>
      <c r="L88" s="502"/>
      <c r="M88" s="335" t="s">
        <v>588</v>
      </c>
      <c r="N88" s="331" t="str">
        <f t="shared" si="41"/>
        <v>05920C</v>
      </c>
      <c r="O88" s="410" t="str">
        <f t="shared" si="35"/>
        <v>073</v>
      </c>
      <c r="P88" s="332" t="str">
        <f t="shared" si="42"/>
        <v xml:space="preserve">Laboratory Technician </v>
      </c>
      <c r="Q88" s="411" cm="1">
        <f t="array" aca="1" ref="Q88" ca="1">ROUND(IF($M88="Y",VLOOKUP($N88,INDIRECT($N$2),Q$5,0)*INDIRECT($M$3),VLOOKUP($N88,INDIRECT($N$2),Q$5,0)),IF(LEFT($E88,1)="N",3,0))</f>
        <v>27.544</v>
      </c>
      <c r="R88" s="411" cm="1">
        <f t="array" aca="1" ref="R88" ca="1">ROUND(IF($M88="Y",VLOOKUP($N88,INDIRECT($N$2),R$5,0)*INDIRECT($M$3),VLOOKUP($N88,INDIRECT($N$2),R$5,0)),IF(LEFT($E88,1)="N",3,0))</f>
        <v>28.922000000000001</v>
      </c>
      <c r="S88" s="411" cm="1">
        <f t="array" aca="1" ref="S88" ca="1">ROUND(IF($M88="Y",VLOOKUP($N88,INDIRECT($N$2),S$5,0)*INDIRECT($M$3),VLOOKUP($N88,INDIRECT($N$2),S$5,0)),IF(LEFT($E88,1)="N",3,0))</f>
        <v>30.367999999999999</v>
      </c>
      <c r="T88" s="411" cm="1">
        <f t="array" aca="1" ref="T88" ca="1">ROUND(IF($M88="Y",VLOOKUP($N88,INDIRECT($N$2),T$5,0)*INDIRECT($M$3),VLOOKUP($N88,INDIRECT($N$2),T$5,0)),IF(LEFT($E88,1)="N",3,0))</f>
        <v>31.885999999999999</v>
      </c>
      <c r="U88" s="411" cm="1">
        <f t="array" aca="1" ref="U88" ca="1">ROUND(IF($M88="Y",VLOOKUP($N88,INDIRECT($N$2),U$5,0)*INDIRECT($M$3),VLOOKUP($N88,INDIRECT($N$2),U$5,0)),IF(LEFT($E88,1)="N",3,0))</f>
        <v>33.481999999999999</v>
      </c>
      <c r="V88" s="454"/>
      <c r="W88" s="412" t="str">
        <f t="shared" si="51"/>
        <v>Y</v>
      </c>
      <c r="X88" s="355" t="str">
        <f t="shared" si="48"/>
        <v>05920C</v>
      </c>
      <c r="Y88" s="413" t="str">
        <f t="shared" si="50"/>
        <v>073</v>
      </c>
      <c r="Z88" s="355" t="str">
        <f t="shared" si="49"/>
        <v xml:space="preserve">Laboratory Technician </v>
      </c>
      <c r="AA88" s="414">
        <f t="shared" ca="1" si="43"/>
        <v>27.544</v>
      </c>
      <c r="AB88" s="414">
        <f t="shared" ca="1" si="44"/>
        <v>28.922000000000001</v>
      </c>
      <c r="AC88" s="414">
        <f t="shared" ca="1" si="45"/>
        <v>30.367999999999999</v>
      </c>
      <c r="AD88" s="414">
        <f t="shared" ca="1" si="46"/>
        <v>31.885999999999999</v>
      </c>
      <c r="AE88" s="414">
        <f t="shared" ca="1" si="47"/>
        <v>33.481999999999999</v>
      </c>
    </row>
    <row r="89" spans="1:31">
      <c r="A89" s="406" t="s">
        <v>210</v>
      </c>
      <c r="B89" s="464" t="s">
        <v>808</v>
      </c>
      <c r="C89" s="406">
        <v>5</v>
      </c>
      <c r="D89" s="407" t="s">
        <v>770</v>
      </c>
      <c r="E89" s="406" t="s">
        <v>43</v>
      </c>
      <c r="F89" s="406">
        <v>235</v>
      </c>
      <c r="G89" s="409">
        <f ca="1">Q89</f>
        <v>22.036000000000001</v>
      </c>
      <c r="H89" s="409">
        <f ca="1">R89</f>
        <v>23.137</v>
      </c>
      <c r="I89" s="409">
        <f ca="1">S89</f>
        <v>24.294</v>
      </c>
      <c r="J89" s="409">
        <f ca="1">T89</f>
        <v>25.509</v>
      </c>
      <c r="K89" s="409">
        <f ca="1">U89</f>
        <v>26.783000000000001</v>
      </c>
      <c r="L89" s="502"/>
      <c r="M89" s="335" t="s">
        <v>588</v>
      </c>
      <c r="N89" s="331" t="str">
        <f>A89</f>
        <v>05910C</v>
      </c>
      <c r="O89" s="410" t="str">
        <f>D89</f>
        <v>201</v>
      </c>
      <c r="P89" s="332" t="str">
        <f>B89</f>
        <v xml:space="preserve">Laboratory Technician Seasonal </v>
      </c>
      <c r="Q89" s="411" cm="1">
        <f t="array" aca="1" ref="Q89" ca="1">ROUND(IF($M89="Y",VLOOKUP($N89,INDIRECT($N$2),Q$5,0)*INDIRECT($M$3),VLOOKUP($N89,INDIRECT($N$2),Q$5,0)),IF(LEFT($E89,1)="N",3,0))</f>
        <v>22.036000000000001</v>
      </c>
      <c r="R89" s="411" cm="1">
        <f t="array" aca="1" ref="R89" ca="1">ROUND(IF($M89="Y",VLOOKUP($N89,INDIRECT($N$2),R$5,0)*INDIRECT($M$3),VLOOKUP($N89,INDIRECT($N$2),R$5,0)),IF(LEFT($E89,1)="N",3,0))</f>
        <v>23.137</v>
      </c>
      <c r="S89" s="411" cm="1">
        <f t="array" aca="1" ref="S89" ca="1">ROUND(IF($M89="Y",VLOOKUP($N89,INDIRECT($N$2),S$5,0)*INDIRECT($M$3),VLOOKUP($N89,INDIRECT($N$2),S$5,0)),IF(LEFT($E89,1)="N",3,0))</f>
        <v>24.294</v>
      </c>
      <c r="T89" s="411" cm="1">
        <f t="array" aca="1" ref="T89" ca="1">ROUND(IF($M89="Y",VLOOKUP($N89,INDIRECT($N$2),T$5,0)*INDIRECT($M$3),VLOOKUP($N89,INDIRECT($N$2),T$5,0)),IF(LEFT($E89,1)="N",3,0))</f>
        <v>25.509</v>
      </c>
      <c r="U89" s="411" cm="1">
        <f t="array" aca="1" ref="U89" ca="1">ROUND(IF($M89="Y",VLOOKUP($N89,INDIRECT($N$2),U$5,0)*INDIRECT($M$3),VLOOKUP($N89,INDIRECT($N$2),U$5,0)),IF(LEFT($E89,1)="N",3,0))</f>
        <v>26.783000000000001</v>
      </c>
      <c r="V89" s="454"/>
      <c r="W89" s="412" t="str">
        <f>M89</f>
        <v>Y</v>
      </c>
      <c r="X89" s="355" t="str">
        <f>N89</f>
        <v>05910C</v>
      </c>
      <c r="Y89" s="413" t="str">
        <f>O89</f>
        <v>201</v>
      </c>
      <c r="Z89" s="355" t="str">
        <f>P89</f>
        <v xml:space="preserve">Laboratory Technician Seasonal </v>
      </c>
      <c r="AA89" s="414">
        <f ca="1">IF(LEFT($E89,1)="N",Q89,ROUNDUP(Q89/2080,3))</f>
        <v>22.036000000000001</v>
      </c>
      <c r="AB89" s="414">
        <f ca="1">IF(LEFT($E89,1)="N",R89,ROUNDUP(R89/2080,3))</f>
        <v>23.137</v>
      </c>
      <c r="AC89" s="414">
        <f ca="1">IF(LEFT($E89,1)="N",S89,ROUNDUP(S89/2080,3))</f>
        <v>24.294</v>
      </c>
      <c r="AD89" s="414">
        <f ca="1">IF(LEFT($E89,1)="N",T89,ROUNDUP(T89/2080,3))</f>
        <v>25.509</v>
      </c>
      <c r="AE89" s="414">
        <f ca="1">IF(LEFT($E89,1)="N",U89,ROUNDUP(U89/2080,3))</f>
        <v>26.783000000000001</v>
      </c>
    </row>
    <row r="90" spans="1:31">
      <c r="A90" s="406" t="s">
        <v>215</v>
      </c>
      <c r="B90" s="464" t="s">
        <v>216</v>
      </c>
      <c r="C90" s="406">
        <v>7</v>
      </c>
      <c r="D90" s="407" t="s">
        <v>66</v>
      </c>
      <c r="E90" s="406" t="s">
        <v>43</v>
      </c>
      <c r="F90" s="406">
        <v>330</v>
      </c>
      <c r="G90" s="409">
        <f t="shared" ca="1" si="36"/>
        <v>32.44</v>
      </c>
      <c r="H90" s="409">
        <f t="shared" ca="1" si="37"/>
        <v>34.061</v>
      </c>
      <c r="I90" s="409">
        <f t="shared" ca="1" si="38"/>
        <v>35.765000000000001</v>
      </c>
      <c r="J90" s="409">
        <f t="shared" ca="1" si="39"/>
        <v>37.554000000000002</v>
      </c>
      <c r="K90" s="409">
        <f t="shared" ca="1" si="40"/>
        <v>39.430999999999997</v>
      </c>
      <c r="L90" s="502"/>
      <c r="M90" s="335" t="s">
        <v>588</v>
      </c>
      <c r="N90" s="331" t="str">
        <f t="shared" si="41"/>
        <v>05952C</v>
      </c>
      <c r="O90" s="410" t="str">
        <f t="shared" si="35"/>
        <v>064</v>
      </c>
      <c r="P90" s="332" t="str">
        <f t="shared" si="42"/>
        <v>Lead Code Compliance Specialist -Traffic</v>
      </c>
      <c r="Q90" s="411" cm="1">
        <f t="array" aca="1" ref="Q90" ca="1">ROUND(IF($M90="Y",VLOOKUP($N90,INDIRECT($N$2),Q$5,0)*INDIRECT($M$3),VLOOKUP($N90,INDIRECT($N$2),Q$5,0)),IF(LEFT($E90,1)="N",3,0))</f>
        <v>32.44</v>
      </c>
      <c r="R90" s="411" cm="1">
        <f t="array" aca="1" ref="R90" ca="1">ROUND(IF($M90="Y",VLOOKUP($N90,INDIRECT($N$2),R$5,0)*INDIRECT($M$3),VLOOKUP($N90,INDIRECT($N$2),R$5,0)),IF(LEFT($E90,1)="N",3,0))</f>
        <v>34.061</v>
      </c>
      <c r="S90" s="411" cm="1">
        <f t="array" aca="1" ref="S90" ca="1">ROUND(IF($M90="Y",VLOOKUP($N90,INDIRECT($N$2),S$5,0)*INDIRECT($M$3),VLOOKUP($N90,INDIRECT($N$2),S$5,0)),IF(LEFT($E90,1)="N",3,0))</f>
        <v>35.765000000000001</v>
      </c>
      <c r="T90" s="411" cm="1">
        <f t="array" aca="1" ref="T90" ca="1">ROUND(IF($M90="Y",VLOOKUP($N90,INDIRECT($N$2),T$5,0)*INDIRECT($M$3),VLOOKUP($N90,INDIRECT($N$2),T$5,0)),IF(LEFT($E90,1)="N",3,0))</f>
        <v>37.554000000000002</v>
      </c>
      <c r="U90" s="411" cm="1">
        <f t="array" aca="1" ref="U90" ca="1">ROUND(IF($M90="Y",VLOOKUP($N90,INDIRECT($N$2),U$5,0)*INDIRECT($M$3),VLOOKUP($N90,INDIRECT($N$2),U$5,0)),IF(LEFT($E90,1)="N",3,0))</f>
        <v>39.430999999999997</v>
      </c>
      <c r="V90" s="454"/>
      <c r="W90" s="412" t="str">
        <f t="shared" si="51"/>
        <v>Y</v>
      </c>
      <c r="X90" s="355" t="str">
        <f t="shared" si="48"/>
        <v>05952C</v>
      </c>
      <c r="Y90" s="413" t="str">
        <f t="shared" si="50"/>
        <v>064</v>
      </c>
      <c r="Z90" s="355" t="str">
        <f t="shared" si="49"/>
        <v>Lead Code Compliance Specialist -Traffic</v>
      </c>
      <c r="AA90" s="414">
        <f t="shared" ca="1" si="43"/>
        <v>32.44</v>
      </c>
      <c r="AB90" s="414">
        <f t="shared" ca="1" si="44"/>
        <v>34.061</v>
      </c>
      <c r="AC90" s="414">
        <f t="shared" ca="1" si="45"/>
        <v>35.765000000000001</v>
      </c>
      <c r="AD90" s="414">
        <f t="shared" ca="1" si="46"/>
        <v>37.554000000000002</v>
      </c>
      <c r="AE90" s="414">
        <f t="shared" ca="1" si="47"/>
        <v>39.430999999999997</v>
      </c>
    </row>
    <row r="91" spans="1:31">
      <c r="A91" s="406" t="s">
        <v>217</v>
      </c>
      <c r="B91" s="464" t="s">
        <v>219</v>
      </c>
      <c r="C91" s="406">
        <v>9</v>
      </c>
      <c r="D91" s="407" t="s">
        <v>218</v>
      </c>
      <c r="E91" s="406" t="s">
        <v>43</v>
      </c>
      <c r="F91" s="406">
        <v>410</v>
      </c>
      <c r="G91" s="409">
        <f t="shared" ca="1" si="36"/>
        <v>40.085999999999999</v>
      </c>
      <c r="H91" s="409">
        <f t="shared" ca="1" si="37"/>
        <v>42.09</v>
      </c>
      <c r="I91" s="409">
        <f t="shared" ca="1" si="38"/>
        <v>44.195</v>
      </c>
      <c r="J91" s="409">
        <f t="shared" ca="1" si="39"/>
        <v>46.402999999999999</v>
      </c>
      <c r="K91" s="409">
        <f t="shared" ca="1" si="40"/>
        <v>48.725999999999999</v>
      </c>
      <c r="L91" s="502"/>
      <c r="M91" s="335" t="s">
        <v>588</v>
      </c>
      <c r="N91" s="331" t="str">
        <f t="shared" si="41"/>
        <v>05985C</v>
      </c>
      <c r="O91" s="410" t="str">
        <f t="shared" si="35"/>
        <v>101</v>
      </c>
      <c r="P91" s="332" t="str">
        <f t="shared" si="42"/>
        <v xml:space="preserve">Lead Inspector Housing </v>
      </c>
      <c r="Q91" s="411" cm="1">
        <f t="array" aca="1" ref="Q91" ca="1">ROUND(IF($M91="Y",VLOOKUP($N91,INDIRECT($N$2),Q$5,0)*INDIRECT($M$3),VLOOKUP($N91,INDIRECT($N$2),Q$5,0)),IF(LEFT($E91,1)="N",3,0))</f>
        <v>40.085999999999999</v>
      </c>
      <c r="R91" s="411" cm="1">
        <f t="array" aca="1" ref="R91" ca="1">ROUND(IF($M91="Y",VLOOKUP($N91,INDIRECT($N$2),R$5,0)*INDIRECT($M$3),VLOOKUP($N91,INDIRECT($N$2),R$5,0)),IF(LEFT($E91,1)="N",3,0))</f>
        <v>42.09</v>
      </c>
      <c r="S91" s="411" cm="1">
        <f t="array" aca="1" ref="S91" ca="1">ROUND(IF($M91="Y",VLOOKUP($N91,INDIRECT($N$2),S$5,0)*INDIRECT($M$3),VLOOKUP($N91,INDIRECT($N$2),S$5,0)),IF(LEFT($E91,1)="N",3,0))</f>
        <v>44.195</v>
      </c>
      <c r="T91" s="411" cm="1">
        <f t="array" aca="1" ref="T91" ca="1">ROUND(IF($M91="Y",VLOOKUP($N91,INDIRECT($N$2),T$5,0)*INDIRECT($M$3),VLOOKUP($N91,INDIRECT($N$2),T$5,0)),IF(LEFT($E91,1)="N",3,0))</f>
        <v>46.402999999999999</v>
      </c>
      <c r="U91" s="411" cm="1">
        <f t="array" aca="1" ref="U91" ca="1">ROUND(IF($M91="Y",VLOOKUP($N91,INDIRECT($N$2),U$5,0)*INDIRECT($M$3),VLOOKUP($N91,INDIRECT($N$2),U$5,0)),IF(LEFT($E91,1)="N",3,0))</f>
        <v>48.725999999999999</v>
      </c>
      <c r="V91" s="454"/>
      <c r="W91" s="412" t="str">
        <f t="shared" si="51"/>
        <v>Y</v>
      </c>
      <c r="X91" s="355" t="str">
        <f t="shared" si="48"/>
        <v>05985C</v>
      </c>
      <c r="Y91" s="413" t="str">
        <f t="shared" si="50"/>
        <v>101</v>
      </c>
      <c r="Z91" s="355" t="str">
        <f t="shared" si="49"/>
        <v xml:space="preserve">Lead Inspector Housing </v>
      </c>
      <c r="AA91" s="414">
        <f t="shared" ca="1" si="43"/>
        <v>40.085999999999999</v>
      </c>
      <c r="AB91" s="414">
        <f t="shared" ca="1" si="44"/>
        <v>42.09</v>
      </c>
      <c r="AC91" s="414">
        <f t="shared" ca="1" si="45"/>
        <v>44.195</v>
      </c>
      <c r="AD91" s="414">
        <f t="shared" ca="1" si="46"/>
        <v>46.402999999999999</v>
      </c>
      <c r="AE91" s="414">
        <f t="shared" ca="1" si="47"/>
        <v>48.725999999999999</v>
      </c>
    </row>
    <row r="92" spans="1:31">
      <c r="A92" s="406" t="s">
        <v>220</v>
      </c>
      <c r="B92" s="464" t="s">
        <v>453</v>
      </c>
      <c r="C92" s="406">
        <v>9</v>
      </c>
      <c r="D92" s="407" t="s">
        <v>218</v>
      </c>
      <c r="E92" s="406" t="s">
        <v>43</v>
      </c>
      <c r="F92" s="406">
        <v>415</v>
      </c>
      <c r="G92" s="409">
        <f t="shared" ca="1" si="36"/>
        <v>40.085999999999999</v>
      </c>
      <c r="H92" s="409">
        <f t="shared" ca="1" si="37"/>
        <v>42.09</v>
      </c>
      <c r="I92" s="409">
        <f t="shared" ca="1" si="38"/>
        <v>44.195</v>
      </c>
      <c r="J92" s="409">
        <f t="shared" ca="1" si="39"/>
        <v>46.402999999999999</v>
      </c>
      <c r="K92" s="409">
        <f t="shared" ca="1" si="40"/>
        <v>48.725999999999999</v>
      </c>
      <c r="L92" s="502"/>
      <c r="M92" s="335" t="s">
        <v>588</v>
      </c>
      <c r="N92" s="331" t="str">
        <f t="shared" si="41"/>
        <v>05995C</v>
      </c>
      <c r="O92" s="410" t="str">
        <f t="shared" si="35"/>
        <v>101</v>
      </c>
      <c r="P92" s="332" t="str">
        <f t="shared" si="42"/>
        <v>Lead Inspector Licenses &amp; Con Services</v>
      </c>
      <c r="Q92" s="411" cm="1">
        <f t="array" aca="1" ref="Q92" ca="1">ROUND(IF($M92="Y",VLOOKUP($N92,INDIRECT($N$2),Q$5,0)*INDIRECT($M$3),VLOOKUP($N92,INDIRECT($N$2),Q$5,0)),IF(LEFT($E92,1)="N",3,0))</f>
        <v>40.085999999999999</v>
      </c>
      <c r="R92" s="411" cm="1">
        <f t="array" aca="1" ref="R92" ca="1">ROUND(IF($M92="Y",VLOOKUP($N92,INDIRECT($N$2),R$5,0)*INDIRECT($M$3),VLOOKUP($N92,INDIRECT($N$2),R$5,0)),IF(LEFT($E92,1)="N",3,0))</f>
        <v>42.09</v>
      </c>
      <c r="S92" s="411" cm="1">
        <f t="array" aca="1" ref="S92" ca="1">ROUND(IF($M92="Y",VLOOKUP($N92,INDIRECT($N$2),S$5,0)*INDIRECT($M$3),VLOOKUP($N92,INDIRECT($N$2),S$5,0)),IF(LEFT($E92,1)="N",3,0))</f>
        <v>44.195</v>
      </c>
      <c r="T92" s="411" cm="1">
        <f t="array" aca="1" ref="T92" ca="1">ROUND(IF($M92="Y",VLOOKUP($N92,INDIRECT($N$2),T$5,0)*INDIRECT($M$3),VLOOKUP($N92,INDIRECT($N$2),T$5,0)),IF(LEFT($E92,1)="N",3,0))</f>
        <v>46.402999999999999</v>
      </c>
      <c r="U92" s="411" cm="1">
        <f t="array" aca="1" ref="U92" ca="1">ROUND(IF($M92="Y",VLOOKUP($N92,INDIRECT($N$2),U$5,0)*INDIRECT($M$3),VLOOKUP($N92,INDIRECT($N$2),U$5,0)),IF(LEFT($E92,1)="N",3,0))</f>
        <v>48.725999999999999</v>
      </c>
      <c r="V92" s="454"/>
      <c r="W92" s="412" t="str">
        <f t="shared" si="51"/>
        <v>Y</v>
      </c>
      <c r="X92" s="355" t="str">
        <f t="shared" si="48"/>
        <v>05995C</v>
      </c>
      <c r="Y92" s="413" t="str">
        <f t="shared" si="50"/>
        <v>101</v>
      </c>
      <c r="Z92" s="355" t="str">
        <f t="shared" si="49"/>
        <v>Lead Inspector Licenses &amp; Con Services</v>
      </c>
      <c r="AA92" s="414">
        <f t="shared" ca="1" si="43"/>
        <v>40.085999999999999</v>
      </c>
      <c r="AB92" s="414">
        <f t="shared" ca="1" si="44"/>
        <v>42.09</v>
      </c>
      <c r="AC92" s="414">
        <f t="shared" ca="1" si="45"/>
        <v>44.195</v>
      </c>
      <c r="AD92" s="414">
        <f t="shared" ca="1" si="46"/>
        <v>46.402999999999999</v>
      </c>
      <c r="AE92" s="414">
        <f t="shared" ca="1" si="47"/>
        <v>48.725999999999999</v>
      </c>
    </row>
    <row r="93" spans="1:31">
      <c r="A93" s="406" t="s">
        <v>222</v>
      </c>
      <c r="B93" s="464" t="s">
        <v>455</v>
      </c>
      <c r="C93" s="406">
        <v>9</v>
      </c>
      <c r="D93" s="407" t="s">
        <v>218</v>
      </c>
      <c r="E93" s="406" t="s">
        <v>43</v>
      </c>
      <c r="F93" s="406">
        <v>410</v>
      </c>
      <c r="G93" s="409">
        <f t="shared" ca="1" si="36"/>
        <v>40.085999999999999</v>
      </c>
      <c r="H93" s="409">
        <f t="shared" ca="1" si="37"/>
        <v>42.09</v>
      </c>
      <c r="I93" s="409">
        <f t="shared" ca="1" si="38"/>
        <v>44.195</v>
      </c>
      <c r="J93" s="409">
        <f t="shared" ca="1" si="39"/>
        <v>46.402999999999999</v>
      </c>
      <c r="K93" s="409">
        <f t="shared" ca="1" si="40"/>
        <v>48.725999999999999</v>
      </c>
      <c r="L93" s="502"/>
      <c r="M93" s="335" t="s">
        <v>588</v>
      </c>
      <c r="N93" s="331" t="str">
        <f t="shared" si="41"/>
        <v>06005C</v>
      </c>
      <c r="O93" s="410" t="str">
        <f t="shared" ref="O93:O124" si="52">D93</f>
        <v>101</v>
      </c>
      <c r="P93" s="332" t="str">
        <f t="shared" si="42"/>
        <v>Lead Inspector Problem Properties</v>
      </c>
      <c r="Q93" s="411" cm="1">
        <f t="array" aca="1" ref="Q93" ca="1">ROUND(IF($M93="Y",VLOOKUP($N93,INDIRECT($N$2),Q$5,0)*INDIRECT($M$3),VLOOKUP($N93,INDIRECT($N$2),Q$5,0)),IF(LEFT($E93,1)="N",3,0))</f>
        <v>40.085999999999999</v>
      </c>
      <c r="R93" s="411" cm="1">
        <f t="array" aca="1" ref="R93" ca="1">ROUND(IF($M93="Y",VLOOKUP($N93,INDIRECT($N$2),R$5,0)*INDIRECT($M$3),VLOOKUP($N93,INDIRECT($N$2),R$5,0)),IF(LEFT($E93,1)="N",3,0))</f>
        <v>42.09</v>
      </c>
      <c r="S93" s="411" cm="1">
        <f t="array" aca="1" ref="S93" ca="1">ROUND(IF($M93="Y",VLOOKUP($N93,INDIRECT($N$2),S$5,0)*INDIRECT($M$3),VLOOKUP($N93,INDIRECT($N$2),S$5,0)),IF(LEFT($E93,1)="N",3,0))</f>
        <v>44.195</v>
      </c>
      <c r="T93" s="411" cm="1">
        <f t="array" aca="1" ref="T93" ca="1">ROUND(IF($M93="Y",VLOOKUP($N93,INDIRECT($N$2),T$5,0)*INDIRECT($M$3),VLOOKUP($N93,INDIRECT($N$2),T$5,0)),IF(LEFT($E93,1)="N",3,0))</f>
        <v>46.402999999999999</v>
      </c>
      <c r="U93" s="411" cm="1">
        <f t="array" aca="1" ref="U93" ca="1">ROUND(IF($M93="Y",VLOOKUP($N93,INDIRECT($N$2),U$5,0)*INDIRECT($M$3),VLOOKUP($N93,INDIRECT($N$2),U$5,0)),IF(LEFT($E93,1)="N",3,0))</f>
        <v>48.725999999999999</v>
      </c>
      <c r="V93" s="454"/>
      <c r="W93" s="412" t="str">
        <f t="shared" si="51"/>
        <v>Y</v>
      </c>
      <c r="X93" s="355" t="str">
        <f t="shared" si="48"/>
        <v>06005C</v>
      </c>
      <c r="Y93" s="413" t="str">
        <f t="shared" si="50"/>
        <v>101</v>
      </c>
      <c r="Z93" s="355" t="str">
        <f t="shared" si="49"/>
        <v>Lead Inspector Problem Properties</v>
      </c>
      <c r="AA93" s="414">
        <f t="shared" ca="1" si="43"/>
        <v>40.085999999999999</v>
      </c>
      <c r="AB93" s="414">
        <f t="shared" ca="1" si="44"/>
        <v>42.09</v>
      </c>
      <c r="AC93" s="414">
        <f t="shared" ca="1" si="45"/>
        <v>44.195</v>
      </c>
      <c r="AD93" s="414">
        <f t="shared" ca="1" si="46"/>
        <v>46.402999999999999</v>
      </c>
      <c r="AE93" s="414">
        <f t="shared" ca="1" si="47"/>
        <v>48.725999999999999</v>
      </c>
    </row>
    <row r="94" spans="1:31">
      <c r="A94" s="406" t="s">
        <v>722</v>
      </c>
      <c r="B94" s="464" t="s">
        <v>721</v>
      </c>
      <c r="C94" s="406">
        <v>7</v>
      </c>
      <c r="D94" s="407" t="s">
        <v>66</v>
      </c>
      <c r="E94" s="406" t="s">
        <v>43</v>
      </c>
      <c r="F94" s="406">
        <v>320</v>
      </c>
      <c r="G94" s="409">
        <f t="shared" ca="1" si="36"/>
        <v>32.44</v>
      </c>
      <c r="H94" s="409">
        <f t="shared" ca="1" si="37"/>
        <v>34.061</v>
      </c>
      <c r="I94" s="409">
        <f t="shared" ca="1" si="38"/>
        <v>35.765000000000001</v>
      </c>
      <c r="J94" s="409">
        <f t="shared" ca="1" si="39"/>
        <v>37.554000000000002</v>
      </c>
      <c r="K94" s="409">
        <f t="shared" ca="1" si="40"/>
        <v>39.430999999999997</v>
      </c>
      <c r="L94" s="502"/>
      <c r="M94" s="335" t="s">
        <v>588</v>
      </c>
      <c r="N94" s="331" t="str">
        <f t="shared" si="41"/>
        <v>53087C</v>
      </c>
      <c r="O94" s="410" t="str">
        <f t="shared" si="52"/>
        <v>064</v>
      </c>
      <c r="P94" s="332" t="str">
        <f t="shared" si="42"/>
        <v>Lead Utility Billing Specialist</v>
      </c>
      <c r="Q94" s="411" cm="1">
        <f t="array" aca="1" ref="Q94" ca="1">ROUND(IF($M94="Y",VLOOKUP($N94,INDIRECT($N$2),Q$5,0)*INDIRECT($M$3),VLOOKUP($N94,INDIRECT($N$2),Q$5,0)),IF(LEFT($E94,1)="N",3,0))</f>
        <v>32.44</v>
      </c>
      <c r="R94" s="411" cm="1">
        <f t="array" aca="1" ref="R94" ca="1">ROUND(IF($M94="Y",VLOOKUP($N94,INDIRECT($N$2),R$5,0)*INDIRECT($M$3),VLOOKUP($N94,INDIRECT($N$2),R$5,0)),IF(LEFT($E94,1)="N",3,0))</f>
        <v>34.061</v>
      </c>
      <c r="S94" s="411" cm="1">
        <f t="array" aca="1" ref="S94" ca="1">ROUND(IF($M94="Y",VLOOKUP($N94,INDIRECT($N$2),S$5,0)*INDIRECT($M$3),VLOOKUP($N94,INDIRECT($N$2),S$5,0)),IF(LEFT($E94,1)="N",3,0))</f>
        <v>35.765000000000001</v>
      </c>
      <c r="T94" s="411" cm="1">
        <f t="array" aca="1" ref="T94" ca="1">ROUND(IF($M94="Y",VLOOKUP($N94,INDIRECT($N$2),T$5,0)*INDIRECT($M$3),VLOOKUP($N94,INDIRECT($N$2),T$5,0)),IF(LEFT($E94,1)="N",3,0))</f>
        <v>37.554000000000002</v>
      </c>
      <c r="U94" s="411" cm="1">
        <f t="array" aca="1" ref="U94" ca="1">ROUND(IF($M94="Y",VLOOKUP($N94,INDIRECT($N$2),U$5,0)*INDIRECT($M$3),VLOOKUP($N94,INDIRECT($N$2),U$5,0)),IF(LEFT($E94,1)="N",3,0))</f>
        <v>39.430999999999997</v>
      </c>
      <c r="V94" s="454"/>
      <c r="W94" s="412" t="str">
        <f t="shared" si="51"/>
        <v>Y</v>
      </c>
      <c r="X94" s="355" t="str">
        <f t="shared" si="48"/>
        <v>53087C</v>
      </c>
      <c r="Y94" s="413" t="str">
        <f t="shared" si="50"/>
        <v>064</v>
      </c>
      <c r="Z94" s="355" t="str">
        <f t="shared" si="49"/>
        <v>Lead Utility Billing Specialist</v>
      </c>
      <c r="AA94" s="414">
        <f t="shared" ca="1" si="43"/>
        <v>32.44</v>
      </c>
      <c r="AB94" s="414">
        <f t="shared" ca="1" si="44"/>
        <v>34.061</v>
      </c>
      <c r="AC94" s="414">
        <f t="shared" ca="1" si="45"/>
        <v>35.765000000000001</v>
      </c>
      <c r="AD94" s="414">
        <f t="shared" ca="1" si="46"/>
        <v>37.554000000000002</v>
      </c>
      <c r="AE94" s="414">
        <f t="shared" ca="1" si="47"/>
        <v>39.430999999999997</v>
      </c>
    </row>
    <row r="95" spans="1:31">
      <c r="A95" s="406" t="s">
        <v>226</v>
      </c>
      <c r="B95" s="464" t="s">
        <v>227</v>
      </c>
      <c r="C95" s="406">
        <v>5</v>
      </c>
      <c r="D95" s="407" t="s">
        <v>163</v>
      </c>
      <c r="E95" s="406" t="s">
        <v>43</v>
      </c>
      <c r="F95" s="406">
        <v>253</v>
      </c>
      <c r="G95" s="409">
        <f t="shared" ca="1" si="36"/>
        <v>26.477</v>
      </c>
      <c r="H95" s="409">
        <f t="shared" ca="1" si="37"/>
        <v>27.8</v>
      </c>
      <c r="I95" s="409">
        <f t="shared" ca="1" si="38"/>
        <v>29.190999999999999</v>
      </c>
      <c r="J95" s="409">
        <f t="shared" ca="1" si="39"/>
        <v>30.652000000000001</v>
      </c>
      <c r="K95" s="409">
        <f t="shared" ca="1" si="40"/>
        <v>32.183999999999997</v>
      </c>
      <c r="L95" s="502"/>
      <c r="M95" s="335" t="s">
        <v>588</v>
      </c>
      <c r="N95" s="331" t="str">
        <f t="shared" si="41"/>
        <v>06080C</v>
      </c>
      <c r="O95" s="410" t="str">
        <f t="shared" si="52"/>
        <v>051</v>
      </c>
      <c r="P95" s="332" t="str">
        <f t="shared" si="42"/>
        <v xml:space="preserve">Legal Support Specialist </v>
      </c>
      <c r="Q95" s="411" cm="1">
        <f t="array" aca="1" ref="Q95" ca="1">ROUND(IF($M95="Y",VLOOKUP($N95,INDIRECT($N$2),Q$5,0)*INDIRECT($M$3),VLOOKUP($N95,INDIRECT($N$2),Q$5,0)),IF(LEFT($E95,1)="N",3,0))</f>
        <v>26.477</v>
      </c>
      <c r="R95" s="411" cm="1">
        <f t="array" aca="1" ref="R95" ca="1">ROUND(IF($M95="Y",VLOOKUP($N95,INDIRECT($N$2),R$5,0)*INDIRECT($M$3),VLOOKUP($N95,INDIRECT($N$2),R$5,0)),IF(LEFT($E95,1)="N",3,0))</f>
        <v>27.8</v>
      </c>
      <c r="S95" s="411" cm="1">
        <f t="array" aca="1" ref="S95" ca="1">ROUND(IF($M95="Y",VLOOKUP($N95,INDIRECT($N$2),S$5,0)*INDIRECT($M$3),VLOOKUP($N95,INDIRECT($N$2),S$5,0)),IF(LEFT($E95,1)="N",3,0))</f>
        <v>29.190999999999999</v>
      </c>
      <c r="T95" s="411" cm="1">
        <f t="array" aca="1" ref="T95" ca="1">ROUND(IF($M95="Y",VLOOKUP($N95,INDIRECT($N$2),T$5,0)*INDIRECT($M$3),VLOOKUP($N95,INDIRECT($N$2),T$5,0)),IF(LEFT($E95,1)="N",3,0))</f>
        <v>30.652000000000001</v>
      </c>
      <c r="U95" s="411" cm="1">
        <f t="array" aca="1" ref="U95" ca="1">ROUND(IF($M95="Y",VLOOKUP($N95,INDIRECT($N$2),U$5,0)*INDIRECT($M$3),VLOOKUP($N95,INDIRECT($N$2),U$5,0)),IF(LEFT($E95,1)="N",3,0))</f>
        <v>32.183999999999997</v>
      </c>
      <c r="V95" s="454"/>
      <c r="W95" s="412" t="str">
        <f t="shared" si="51"/>
        <v>Y</v>
      </c>
      <c r="X95" s="355" t="str">
        <f t="shared" si="48"/>
        <v>06080C</v>
      </c>
      <c r="Y95" s="413" t="str">
        <f t="shared" si="50"/>
        <v>051</v>
      </c>
      <c r="Z95" s="355" t="str">
        <f t="shared" si="49"/>
        <v xml:space="preserve">Legal Support Specialist </v>
      </c>
      <c r="AA95" s="414">
        <f t="shared" ca="1" si="43"/>
        <v>26.477</v>
      </c>
      <c r="AB95" s="414">
        <f t="shared" ca="1" si="44"/>
        <v>27.8</v>
      </c>
      <c r="AC95" s="414">
        <f t="shared" ca="1" si="45"/>
        <v>29.190999999999999</v>
      </c>
      <c r="AD95" s="414">
        <f t="shared" ca="1" si="46"/>
        <v>30.652000000000001</v>
      </c>
      <c r="AE95" s="414">
        <f t="shared" ca="1" si="47"/>
        <v>32.183999999999997</v>
      </c>
    </row>
    <row r="96" spans="1:31">
      <c r="A96" s="406" t="s">
        <v>504</v>
      </c>
      <c r="B96" s="464" t="s">
        <v>487</v>
      </c>
      <c r="C96" s="406">
        <v>8</v>
      </c>
      <c r="D96" s="407" t="s">
        <v>749</v>
      </c>
      <c r="E96" s="406" t="s">
        <v>21</v>
      </c>
      <c r="F96" s="406">
        <v>393</v>
      </c>
      <c r="G96" s="409">
        <f t="shared" ca="1" si="36"/>
        <v>80629</v>
      </c>
      <c r="H96" s="409">
        <f t="shared" ca="1" si="37"/>
        <v>84659</v>
      </c>
      <c r="I96" s="409">
        <f t="shared" ca="1" si="38"/>
        <v>88894</v>
      </c>
      <c r="J96" s="409">
        <f t="shared" ca="1" si="39"/>
        <v>93338</v>
      </c>
      <c r="K96" s="409">
        <f t="shared" ca="1" si="40"/>
        <v>98004</v>
      </c>
      <c r="L96" s="502"/>
      <c r="M96" s="335" t="s">
        <v>588</v>
      </c>
      <c r="N96" s="331" t="str">
        <f t="shared" si="41"/>
        <v>52947C</v>
      </c>
      <c r="O96" s="410" t="str">
        <f t="shared" si="52"/>
        <v>164</v>
      </c>
      <c r="P96" s="332" t="str">
        <f t="shared" si="42"/>
        <v>Legislative Clerk</v>
      </c>
      <c r="Q96" s="411" cm="1">
        <f t="array" aca="1" ref="Q96" ca="1">ROUND(IF($M96="Y",VLOOKUP($N96,INDIRECT($N$2),Q$5,0)*INDIRECT($M$3),VLOOKUP($N96,INDIRECT($N$2),Q$5,0)),IF(LEFT($E96,1)="N",3,0))</f>
        <v>80629</v>
      </c>
      <c r="R96" s="411" cm="1">
        <f t="array" aca="1" ref="R96" ca="1">ROUND(IF($M96="Y",VLOOKUP($N96,INDIRECT($N$2),R$5,0)*INDIRECT($M$3),VLOOKUP($N96,INDIRECT($N$2),R$5,0)),IF(LEFT($E96,1)="N",3,0))</f>
        <v>84659</v>
      </c>
      <c r="S96" s="411" cm="1">
        <f t="array" aca="1" ref="S96" ca="1">ROUND(IF($M96="Y",VLOOKUP($N96,INDIRECT($N$2),S$5,0)*INDIRECT($M$3),VLOOKUP($N96,INDIRECT($N$2),S$5,0)),IF(LEFT($E96,1)="N",3,0))</f>
        <v>88894</v>
      </c>
      <c r="T96" s="411" cm="1">
        <f t="array" aca="1" ref="T96" ca="1">ROUND(IF($M96="Y",VLOOKUP($N96,INDIRECT($N$2),T$5,0)*INDIRECT($M$3),VLOOKUP($N96,INDIRECT($N$2),T$5,0)),IF(LEFT($E96,1)="N",3,0))</f>
        <v>93338</v>
      </c>
      <c r="U96" s="411" cm="1">
        <f t="array" aca="1" ref="U96" ca="1">ROUND(IF($M96="Y",VLOOKUP($N96,INDIRECT($N$2),U$5,0)*INDIRECT($M$3),VLOOKUP($N96,INDIRECT($N$2),U$5,0)),IF(LEFT($E96,1)="N",3,0))</f>
        <v>98004</v>
      </c>
      <c r="V96" s="454"/>
      <c r="W96" s="412" t="str">
        <f t="shared" si="51"/>
        <v>Y</v>
      </c>
      <c r="X96" s="355" t="str">
        <f t="shared" si="48"/>
        <v>52947C</v>
      </c>
      <c r="Y96" s="413" t="str">
        <f t="shared" si="50"/>
        <v>164</v>
      </c>
      <c r="Z96" s="355" t="str">
        <f t="shared" si="49"/>
        <v>Legislative Clerk</v>
      </c>
      <c r="AA96" s="414">
        <f t="shared" ca="1" si="43"/>
        <v>38.763999999999996</v>
      </c>
      <c r="AB96" s="414">
        <f t="shared" ca="1" si="44"/>
        <v>40.701999999999998</v>
      </c>
      <c r="AC96" s="414">
        <f t="shared" ca="1" si="45"/>
        <v>42.738</v>
      </c>
      <c r="AD96" s="414">
        <f t="shared" ca="1" si="46"/>
        <v>44.875</v>
      </c>
      <c r="AE96" s="414">
        <f t="shared" ca="1" si="47"/>
        <v>47.117999999999995</v>
      </c>
    </row>
    <row r="97" spans="1:31">
      <c r="A97" s="420" t="s">
        <v>31</v>
      </c>
      <c r="B97" s="467" t="s">
        <v>32</v>
      </c>
      <c r="C97" s="420">
        <v>8</v>
      </c>
      <c r="D97" s="407" t="s">
        <v>24</v>
      </c>
      <c r="E97" s="420" t="s">
        <v>21</v>
      </c>
      <c r="F97" s="420">
        <v>383</v>
      </c>
      <c r="G97" s="409">
        <f t="shared" ca="1" si="36"/>
        <v>78129</v>
      </c>
      <c r="H97" s="409">
        <f t="shared" ca="1" si="37"/>
        <v>82036</v>
      </c>
      <c r="I97" s="409">
        <f t="shared" ca="1" si="38"/>
        <v>86137</v>
      </c>
      <c r="J97" s="409">
        <f t="shared" ca="1" si="39"/>
        <v>90445</v>
      </c>
      <c r="K97" s="409">
        <f t="shared" ca="1" si="40"/>
        <v>94964</v>
      </c>
      <c r="L97" s="502"/>
      <c r="M97" s="335" t="s">
        <v>588</v>
      </c>
      <c r="N97" s="331" t="str">
        <f t="shared" si="41"/>
        <v>06150C</v>
      </c>
      <c r="O97" s="410" t="str">
        <f t="shared" si="52"/>
        <v>097</v>
      </c>
      <c r="P97" s="332" t="str">
        <f t="shared" si="42"/>
        <v>Liability Investigator</v>
      </c>
      <c r="Q97" s="411" cm="1">
        <f t="array" aca="1" ref="Q97" ca="1">ROUND(IF($M97="Y",VLOOKUP($N97,INDIRECT($N$2),Q$5,0)*INDIRECT($M$3),VLOOKUP($N97,INDIRECT($N$2),Q$5,0)),IF(LEFT($E97,1)="N",3,0))</f>
        <v>78129</v>
      </c>
      <c r="R97" s="411" cm="1">
        <f t="array" aca="1" ref="R97" ca="1">ROUND(IF($M97="Y",VLOOKUP($N97,INDIRECT($N$2),R$5,0)*INDIRECT($M$3),VLOOKUP($N97,INDIRECT($N$2),R$5,0)),IF(LEFT($E97,1)="N",3,0))</f>
        <v>82036</v>
      </c>
      <c r="S97" s="411" cm="1">
        <f t="array" aca="1" ref="S97" ca="1">ROUND(IF($M97="Y",VLOOKUP($N97,INDIRECT($N$2),S$5,0)*INDIRECT($M$3),VLOOKUP($N97,INDIRECT($N$2),S$5,0)),IF(LEFT($E97,1)="N",3,0))</f>
        <v>86137</v>
      </c>
      <c r="T97" s="411" cm="1">
        <f t="array" aca="1" ref="T97" ca="1">ROUND(IF($M97="Y",VLOOKUP($N97,INDIRECT($N$2),T$5,0)*INDIRECT($M$3),VLOOKUP($N97,INDIRECT($N$2),T$5,0)),IF(LEFT($E97,1)="N",3,0))</f>
        <v>90445</v>
      </c>
      <c r="U97" s="411" cm="1">
        <f t="array" aca="1" ref="U97" ca="1">ROUND(IF($M97="Y",VLOOKUP($N97,INDIRECT($N$2),U$5,0)*INDIRECT($M$3),VLOOKUP($N97,INDIRECT($N$2),U$5,0)),IF(LEFT($E97,1)="N",3,0))</f>
        <v>94964</v>
      </c>
      <c r="V97" s="454"/>
      <c r="W97" s="412" t="str">
        <f t="shared" si="51"/>
        <v>Y</v>
      </c>
      <c r="X97" s="355" t="str">
        <f t="shared" si="48"/>
        <v>06150C</v>
      </c>
      <c r="Y97" s="413" t="str">
        <f t="shared" si="50"/>
        <v>097</v>
      </c>
      <c r="Z97" s="355" t="str">
        <f t="shared" si="49"/>
        <v>Liability Investigator</v>
      </c>
      <c r="AA97" s="414">
        <f t="shared" ca="1" si="43"/>
        <v>37.562999999999995</v>
      </c>
      <c r="AB97" s="414">
        <f t="shared" ca="1" si="44"/>
        <v>39.440999999999995</v>
      </c>
      <c r="AC97" s="414">
        <f t="shared" ca="1" si="45"/>
        <v>41.412999999999997</v>
      </c>
      <c r="AD97" s="414">
        <f t="shared" ca="1" si="46"/>
        <v>43.483999999999995</v>
      </c>
      <c r="AE97" s="414">
        <f t="shared" ca="1" si="47"/>
        <v>45.655999999999999</v>
      </c>
    </row>
    <row r="98" spans="1:31">
      <c r="A98" s="420" t="s">
        <v>33</v>
      </c>
      <c r="B98" s="467" t="s">
        <v>34</v>
      </c>
      <c r="C98" s="420">
        <v>10</v>
      </c>
      <c r="D98" s="407" t="s">
        <v>39</v>
      </c>
      <c r="E98" s="420" t="s">
        <v>21</v>
      </c>
      <c r="F98" s="420">
        <v>458</v>
      </c>
      <c r="G98" s="409">
        <f t="shared" ca="1" si="36"/>
        <v>91471</v>
      </c>
      <c r="H98" s="409">
        <f t="shared" ca="1" si="37"/>
        <v>96045</v>
      </c>
      <c r="I98" s="409">
        <f t="shared" ca="1" si="38"/>
        <v>100846</v>
      </c>
      <c r="J98" s="409">
        <f t="shared" ca="1" si="39"/>
        <v>105890</v>
      </c>
      <c r="K98" s="409">
        <f t="shared" ca="1" si="40"/>
        <v>111182</v>
      </c>
      <c r="L98" s="502"/>
      <c r="M98" s="335" t="s">
        <v>588</v>
      </c>
      <c r="N98" s="331" t="str">
        <f t="shared" si="41"/>
        <v>06738C</v>
      </c>
      <c r="O98" s="410" t="str">
        <f t="shared" si="52"/>
        <v>118</v>
      </c>
      <c r="P98" s="332" t="str">
        <f t="shared" si="42"/>
        <v>Manager Hazardous Material Inspections</v>
      </c>
      <c r="Q98" s="411" cm="1">
        <f t="array" aca="1" ref="Q98" ca="1">ROUND(IF($M98="Y",VLOOKUP($N98,INDIRECT($N$2),Q$5,0)*INDIRECT($M$3),VLOOKUP($N98,INDIRECT($N$2),Q$5,0)),IF(LEFT($E98,1)="N",3,0))</f>
        <v>91471</v>
      </c>
      <c r="R98" s="411" cm="1">
        <f t="array" aca="1" ref="R98" ca="1">ROUND(IF($M98="Y",VLOOKUP($N98,INDIRECT($N$2),R$5,0)*INDIRECT($M$3),VLOOKUP($N98,INDIRECT($N$2),R$5,0)),IF(LEFT($E98,1)="N",3,0))</f>
        <v>96045</v>
      </c>
      <c r="S98" s="411" cm="1">
        <f t="array" aca="1" ref="S98" ca="1">ROUND(IF($M98="Y",VLOOKUP($N98,INDIRECT($N$2),S$5,0)*INDIRECT($M$3),VLOOKUP($N98,INDIRECT($N$2),S$5,0)),IF(LEFT($E98,1)="N",3,0))</f>
        <v>100846</v>
      </c>
      <c r="T98" s="411" cm="1">
        <f t="array" aca="1" ref="T98" ca="1">ROUND(IF($M98="Y",VLOOKUP($N98,INDIRECT($N$2),T$5,0)*INDIRECT($M$3),VLOOKUP($N98,INDIRECT($N$2),T$5,0)),IF(LEFT($E98,1)="N",3,0))</f>
        <v>105890</v>
      </c>
      <c r="U98" s="411" cm="1">
        <f t="array" aca="1" ref="U98" ca="1">ROUND(IF($M98="Y",VLOOKUP($N98,INDIRECT($N$2),U$5,0)*INDIRECT($M$3),VLOOKUP($N98,INDIRECT($N$2),U$5,0)),IF(LEFT($E98,1)="N",3,0))</f>
        <v>111182</v>
      </c>
      <c r="V98" s="454"/>
      <c r="W98" s="412" t="str">
        <f t="shared" si="51"/>
        <v>Y</v>
      </c>
      <c r="X98" s="355" t="str">
        <f t="shared" si="48"/>
        <v>06738C</v>
      </c>
      <c r="Y98" s="413" t="str">
        <f t="shared" si="50"/>
        <v>118</v>
      </c>
      <c r="Z98" s="355" t="str">
        <f t="shared" si="49"/>
        <v>Manager Hazardous Material Inspections</v>
      </c>
      <c r="AA98" s="414">
        <f t="shared" ca="1" si="43"/>
        <v>43.976999999999997</v>
      </c>
      <c r="AB98" s="414">
        <f t="shared" ca="1" si="44"/>
        <v>46.175999999999995</v>
      </c>
      <c r="AC98" s="414">
        <f t="shared" ca="1" si="45"/>
        <v>48.483999999999995</v>
      </c>
      <c r="AD98" s="414">
        <f t="shared" ca="1" si="46"/>
        <v>50.908999999999999</v>
      </c>
      <c r="AE98" s="414">
        <f t="shared" ca="1" si="47"/>
        <v>53.452999999999996</v>
      </c>
    </row>
    <row r="99" spans="1:31">
      <c r="A99" s="406" t="s">
        <v>228</v>
      </c>
      <c r="B99" s="464" t="s">
        <v>229</v>
      </c>
      <c r="C99" s="406">
        <v>6</v>
      </c>
      <c r="D99" s="407" t="s">
        <v>87</v>
      </c>
      <c r="E99" s="406" t="s">
        <v>43</v>
      </c>
      <c r="F99" s="406">
        <v>310</v>
      </c>
      <c r="G99" s="409">
        <f t="shared" ca="1" si="36"/>
        <v>31.234999999999999</v>
      </c>
      <c r="H99" s="409">
        <f t="shared" ca="1" si="37"/>
        <v>32.798000000000002</v>
      </c>
      <c r="I99" s="409">
        <f t="shared" ca="1" si="38"/>
        <v>34.438000000000002</v>
      </c>
      <c r="J99" s="409">
        <f t="shared" ca="1" si="39"/>
        <v>36.161000000000001</v>
      </c>
      <c r="K99" s="409">
        <f t="shared" ca="1" si="40"/>
        <v>37.966999999999999</v>
      </c>
      <c r="L99" s="502"/>
      <c r="M99" s="335" t="s">
        <v>588</v>
      </c>
      <c r="N99" s="331" t="str">
        <f t="shared" si="41"/>
        <v>07050C</v>
      </c>
      <c r="O99" s="410" t="str">
        <f t="shared" si="52"/>
        <v>143</v>
      </c>
      <c r="P99" s="332" t="str">
        <f t="shared" si="42"/>
        <v>Mayors Office Associate</v>
      </c>
      <c r="Q99" s="411" cm="1">
        <f t="array" aca="1" ref="Q99" ca="1">ROUND(IF($M99="Y",VLOOKUP($N99,INDIRECT($N$2),Q$5,0)*INDIRECT($M$3),VLOOKUP($N99,INDIRECT($N$2),Q$5,0)),IF(LEFT($E99,1)="N",3,0))</f>
        <v>31.234999999999999</v>
      </c>
      <c r="R99" s="411" cm="1">
        <f t="array" aca="1" ref="R99" ca="1">ROUND(IF($M99="Y",VLOOKUP($N99,INDIRECT($N$2),R$5,0)*INDIRECT($M$3),VLOOKUP($N99,INDIRECT($N$2),R$5,0)),IF(LEFT($E99,1)="N",3,0))</f>
        <v>32.798000000000002</v>
      </c>
      <c r="S99" s="411" cm="1">
        <f t="array" aca="1" ref="S99" ca="1">ROUND(IF($M99="Y",VLOOKUP($N99,INDIRECT($N$2),S$5,0)*INDIRECT($M$3),VLOOKUP($N99,INDIRECT($N$2),S$5,0)),IF(LEFT($E99,1)="N",3,0))</f>
        <v>34.438000000000002</v>
      </c>
      <c r="T99" s="411" cm="1">
        <f t="array" aca="1" ref="T99" ca="1">ROUND(IF($M99="Y",VLOOKUP($N99,INDIRECT($N$2),T$5,0)*INDIRECT($M$3),VLOOKUP($N99,INDIRECT($N$2),T$5,0)),IF(LEFT($E99,1)="N",3,0))</f>
        <v>36.161000000000001</v>
      </c>
      <c r="U99" s="411" cm="1">
        <f t="array" aca="1" ref="U99" ca="1">ROUND(IF($M99="Y",VLOOKUP($N99,INDIRECT($N$2),U$5,0)*INDIRECT($M$3),VLOOKUP($N99,INDIRECT($N$2),U$5,0)),IF(LEFT($E99,1)="N",3,0))</f>
        <v>37.966999999999999</v>
      </c>
      <c r="V99" s="454"/>
      <c r="W99" s="412" t="str">
        <f t="shared" si="51"/>
        <v>Y</v>
      </c>
      <c r="X99" s="355" t="str">
        <f t="shared" si="48"/>
        <v>07050C</v>
      </c>
      <c r="Y99" s="413" t="str">
        <f t="shared" si="50"/>
        <v>143</v>
      </c>
      <c r="Z99" s="355" t="str">
        <f t="shared" si="49"/>
        <v>Mayors Office Associate</v>
      </c>
      <c r="AA99" s="414">
        <f t="shared" ca="1" si="43"/>
        <v>31.234999999999999</v>
      </c>
      <c r="AB99" s="414">
        <f t="shared" ca="1" si="44"/>
        <v>32.798000000000002</v>
      </c>
      <c r="AC99" s="414">
        <f t="shared" ca="1" si="45"/>
        <v>34.438000000000002</v>
      </c>
      <c r="AD99" s="414">
        <f t="shared" ca="1" si="46"/>
        <v>36.161000000000001</v>
      </c>
      <c r="AE99" s="414">
        <f t="shared" ca="1" si="47"/>
        <v>37.966999999999999</v>
      </c>
    </row>
    <row r="100" spans="1:31">
      <c r="A100" s="406" t="s">
        <v>230</v>
      </c>
      <c r="B100" s="464" t="s">
        <v>231</v>
      </c>
      <c r="C100" s="406">
        <v>6</v>
      </c>
      <c r="D100" s="407" t="s">
        <v>543</v>
      </c>
      <c r="E100" s="406" t="s">
        <v>43</v>
      </c>
      <c r="F100" s="406">
        <v>298</v>
      </c>
      <c r="G100" s="409">
        <f t="shared" ca="1" si="36"/>
        <v>30.045999999999999</v>
      </c>
      <c r="H100" s="409">
        <f t="shared" ca="1" si="37"/>
        <v>31.545999999999999</v>
      </c>
      <c r="I100" s="409">
        <f t="shared" ca="1" si="38"/>
        <v>33.124000000000002</v>
      </c>
      <c r="J100" s="409">
        <f t="shared" ca="1" si="39"/>
        <v>34.780999999999999</v>
      </c>
      <c r="K100" s="409">
        <f t="shared" ca="1" si="40"/>
        <v>36.518999999999998</v>
      </c>
      <c r="L100" s="502"/>
      <c r="M100" s="335" t="s">
        <v>588</v>
      </c>
      <c r="N100" s="331" t="str">
        <f t="shared" si="41"/>
        <v>07089C</v>
      </c>
      <c r="O100" s="410" t="str">
        <f t="shared" si="52"/>
        <v>161</v>
      </c>
      <c r="P100" s="332" t="str">
        <f t="shared" si="42"/>
        <v xml:space="preserve">Medical Assistant </v>
      </c>
      <c r="Q100" s="411" cm="1">
        <f t="array" aca="1" ref="Q100" ca="1">ROUND(IF($M100="Y",VLOOKUP($N100,INDIRECT($N$2),Q$5,0)*INDIRECT($M$3),VLOOKUP($N100,INDIRECT($N$2),Q$5,0)),IF(LEFT($E100,1)="N",3,0))</f>
        <v>30.045999999999999</v>
      </c>
      <c r="R100" s="411" cm="1">
        <f t="array" aca="1" ref="R100" ca="1">ROUND(IF($M100="Y",VLOOKUP($N100,INDIRECT($N$2),R$5,0)*INDIRECT($M$3),VLOOKUP($N100,INDIRECT($N$2),R$5,0)),IF(LEFT($E100,1)="N",3,0))</f>
        <v>31.545999999999999</v>
      </c>
      <c r="S100" s="411" cm="1">
        <f t="array" aca="1" ref="S100" ca="1">ROUND(IF($M100="Y",VLOOKUP($N100,INDIRECT($N$2),S$5,0)*INDIRECT($M$3),VLOOKUP($N100,INDIRECT($N$2),S$5,0)),IF(LEFT($E100,1)="N",3,0))</f>
        <v>33.124000000000002</v>
      </c>
      <c r="T100" s="411" cm="1">
        <f t="array" aca="1" ref="T100" ca="1">ROUND(IF($M100="Y",VLOOKUP($N100,INDIRECT($N$2),T$5,0)*INDIRECT($M$3),VLOOKUP($N100,INDIRECT($N$2),T$5,0)),IF(LEFT($E100,1)="N",3,0))</f>
        <v>34.780999999999999</v>
      </c>
      <c r="U100" s="411" cm="1">
        <f t="array" aca="1" ref="U100" ca="1">ROUND(IF($M100="Y",VLOOKUP($N100,INDIRECT($N$2),U$5,0)*INDIRECT($M$3),VLOOKUP($N100,INDIRECT($N$2),U$5,0)),IF(LEFT($E100,1)="N",3,0))</f>
        <v>36.518999999999998</v>
      </c>
      <c r="V100" s="454"/>
      <c r="W100" s="412" t="str">
        <f t="shared" si="51"/>
        <v>Y</v>
      </c>
      <c r="X100" s="355" t="str">
        <f t="shared" si="48"/>
        <v>07089C</v>
      </c>
      <c r="Y100" s="413" t="str">
        <f t="shared" si="50"/>
        <v>161</v>
      </c>
      <c r="Z100" s="355" t="str">
        <f t="shared" si="49"/>
        <v xml:space="preserve">Medical Assistant </v>
      </c>
      <c r="AA100" s="414">
        <f t="shared" ca="1" si="43"/>
        <v>30.045999999999999</v>
      </c>
      <c r="AB100" s="414">
        <f t="shared" ca="1" si="44"/>
        <v>31.545999999999999</v>
      </c>
      <c r="AC100" s="414">
        <f t="shared" ca="1" si="45"/>
        <v>33.124000000000002</v>
      </c>
      <c r="AD100" s="414">
        <f t="shared" ca="1" si="46"/>
        <v>34.780999999999999</v>
      </c>
      <c r="AE100" s="414">
        <f t="shared" ca="1" si="47"/>
        <v>36.518999999999998</v>
      </c>
    </row>
    <row r="101" spans="1:31">
      <c r="A101" s="406" t="s">
        <v>232</v>
      </c>
      <c r="B101" s="464" t="s">
        <v>233</v>
      </c>
      <c r="C101" s="406">
        <v>4</v>
      </c>
      <c r="D101" s="407" t="s">
        <v>741</v>
      </c>
      <c r="E101" s="406" t="s">
        <v>43</v>
      </c>
      <c r="F101" s="406">
        <v>210</v>
      </c>
      <c r="G101" s="409">
        <f t="shared" ref="G101:G132" ca="1" si="53">Q101</f>
        <v>23.515000000000001</v>
      </c>
      <c r="H101" s="409">
        <f t="shared" ref="H101:H132" ca="1" si="54">R101</f>
        <v>24.690999999999999</v>
      </c>
      <c r="I101" s="409">
        <f t="shared" ref="I101:I132" ca="1" si="55">S101</f>
        <v>25.925000000000001</v>
      </c>
      <c r="J101" s="409">
        <f t="shared" ref="J101:J132" ca="1" si="56">T101</f>
        <v>27.221</v>
      </c>
      <c r="K101" s="409">
        <f t="shared" ref="K101:K132" ca="1" si="57">U101</f>
        <v>28.582000000000001</v>
      </c>
      <c r="L101" s="502"/>
      <c r="M101" s="335" t="s">
        <v>588</v>
      </c>
      <c r="N101" s="331" t="str">
        <f t="shared" ref="N101:N132" si="58">A101</f>
        <v>07281C</v>
      </c>
      <c r="O101" s="410" t="str">
        <f t="shared" si="52"/>
        <v>211</v>
      </c>
      <c r="P101" s="332" t="str">
        <f t="shared" ref="P101:P132" si="59">B101</f>
        <v xml:space="preserve">Office Support Specialist I </v>
      </c>
      <c r="Q101" s="411" cm="1">
        <f t="array" aca="1" ref="Q101" ca="1">ROUND(IF($M101="Y",VLOOKUP($N101,INDIRECT($N$2),Q$5,0)*INDIRECT($M$3),VLOOKUP($N101,INDIRECT($N$2),Q$5,0)),IF(LEFT($E101,1)="N",3,0))</f>
        <v>23.515000000000001</v>
      </c>
      <c r="R101" s="411" cm="1">
        <f t="array" aca="1" ref="R101" ca="1">ROUND(IF($M101="Y",VLOOKUP($N101,INDIRECT($N$2),R$5,0)*INDIRECT($M$3),VLOOKUP($N101,INDIRECT($N$2),R$5,0)),IF(LEFT($E101,1)="N",3,0))</f>
        <v>24.690999999999999</v>
      </c>
      <c r="S101" s="411" cm="1">
        <f t="array" aca="1" ref="S101" ca="1">ROUND(IF($M101="Y",VLOOKUP($N101,INDIRECT($N$2),S$5,0)*INDIRECT($M$3),VLOOKUP($N101,INDIRECT($N$2),S$5,0)),IF(LEFT($E101,1)="N",3,0))</f>
        <v>25.925000000000001</v>
      </c>
      <c r="T101" s="411" cm="1">
        <f t="array" aca="1" ref="T101" ca="1">ROUND(IF($M101="Y",VLOOKUP($N101,INDIRECT($N$2),T$5,0)*INDIRECT($M$3),VLOOKUP($N101,INDIRECT($N$2),T$5,0)),IF(LEFT($E101,1)="N",3,0))</f>
        <v>27.221</v>
      </c>
      <c r="U101" s="411" cm="1">
        <f t="array" aca="1" ref="U101" ca="1">ROUND(IF($M101="Y",VLOOKUP($N101,INDIRECT($N$2),U$5,0)*INDIRECT($M$3),VLOOKUP($N101,INDIRECT($N$2),U$5,0)),IF(LEFT($E101,1)="N",3,0))</f>
        <v>28.582000000000001</v>
      </c>
      <c r="V101" s="454"/>
      <c r="W101" s="412" t="str">
        <f t="shared" si="51"/>
        <v>Y</v>
      </c>
      <c r="X101" s="355" t="str">
        <f t="shared" si="48"/>
        <v>07281C</v>
      </c>
      <c r="Y101" s="413" t="str">
        <f t="shared" si="50"/>
        <v>211</v>
      </c>
      <c r="Z101" s="355" t="str">
        <f t="shared" si="49"/>
        <v xml:space="preserve">Office Support Specialist I </v>
      </c>
      <c r="AA101" s="414">
        <f t="shared" ref="AA101:AA132" ca="1" si="60">IF(LEFT($E101,1)="N",Q101,ROUNDUP(Q101/2080,3))</f>
        <v>23.515000000000001</v>
      </c>
      <c r="AB101" s="414">
        <f t="shared" ref="AB101:AB132" ca="1" si="61">IF(LEFT($E101,1)="N",R101,ROUNDUP(R101/2080,3))</f>
        <v>24.690999999999999</v>
      </c>
      <c r="AC101" s="414">
        <f t="shared" ref="AC101:AC132" ca="1" si="62">IF(LEFT($E101,1)="N",S101,ROUNDUP(S101/2080,3))</f>
        <v>25.925000000000001</v>
      </c>
      <c r="AD101" s="414">
        <f t="shared" ref="AD101:AD132" ca="1" si="63">IF(LEFT($E101,1)="N",T101,ROUNDUP(T101/2080,3))</f>
        <v>27.221</v>
      </c>
      <c r="AE101" s="414">
        <f t="shared" ref="AE101:AE132" ca="1" si="64">IF(LEFT($E101,1)="N",U101,ROUNDUP(U101/2080,3))</f>
        <v>28.582000000000001</v>
      </c>
    </row>
    <row r="102" spans="1:31">
      <c r="A102" s="406" t="s">
        <v>234</v>
      </c>
      <c r="B102" s="464" t="s">
        <v>235</v>
      </c>
      <c r="C102" s="406">
        <v>5</v>
      </c>
      <c r="D102" s="407" t="s">
        <v>163</v>
      </c>
      <c r="E102" s="406" t="s">
        <v>43</v>
      </c>
      <c r="F102" s="406">
        <v>253</v>
      </c>
      <c r="G102" s="409">
        <f t="shared" ca="1" si="53"/>
        <v>26.477</v>
      </c>
      <c r="H102" s="409">
        <f t="shared" ca="1" si="54"/>
        <v>27.8</v>
      </c>
      <c r="I102" s="409">
        <f t="shared" ca="1" si="55"/>
        <v>29.190999999999999</v>
      </c>
      <c r="J102" s="409">
        <f t="shared" ca="1" si="56"/>
        <v>30.652000000000001</v>
      </c>
      <c r="K102" s="409">
        <f t="shared" ca="1" si="57"/>
        <v>32.183999999999997</v>
      </c>
      <c r="L102" s="502"/>
      <c r="M102" s="335" t="s">
        <v>588</v>
      </c>
      <c r="N102" s="331" t="str">
        <f t="shared" si="58"/>
        <v>07284C</v>
      </c>
      <c r="O102" s="410" t="str">
        <f t="shared" si="52"/>
        <v>051</v>
      </c>
      <c r="P102" s="332" t="str">
        <f t="shared" si="59"/>
        <v xml:space="preserve">Office Support Specialist II </v>
      </c>
      <c r="Q102" s="411" cm="1">
        <f t="array" aca="1" ref="Q102" ca="1">ROUND(IF($M102="Y",VLOOKUP($N102,INDIRECT($N$2),Q$5,0)*INDIRECT($M$3),VLOOKUP($N102,INDIRECT($N$2),Q$5,0)),IF(LEFT($E102,1)="N",3,0))</f>
        <v>26.477</v>
      </c>
      <c r="R102" s="411" cm="1">
        <f t="array" aca="1" ref="R102" ca="1">ROUND(IF($M102="Y",VLOOKUP($N102,INDIRECT($N$2),R$5,0)*INDIRECT($M$3),VLOOKUP($N102,INDIRECT($N$2),R$5,0)),IF(LEFT($E102,1)="N",3,0))</f>
        <v>27.8</v>
      </c>
      <c r="S102" s="411" cm="1">
        <f t="array" aca="1" ref="S102" ca="1">ROUND(IF($M102="Y",VLOOKUP($N102,INDIRECT($N$2),S$5,0)*INDIRECT($M$3),VLOOKUP($N102,INDIRECT($N$2),S$5,0)),IF(LEFT($E102,1)="N",3,0))</f>
        <v>29.190999999999999</v>
      </c>
      <c r="T102" s="411" cm="1">
        <f t="array" aca="1" ref="T102" ca="1">ROUND(IF($M102="Y",VLOOKUP($N102,INDIRECT($N$2),T$5,0)*INDIRECT($M$3),VLOOKUP($N102,INDIRECT($N$2),T$5,0)),IF(LEFT($E102,1)="N",3,0))</f>
        <v>30.652000000000001</v>
      </c>
      <c r="U102" s="411" cm="1">
        <f t="array" aca="1" ref="U102" ca="1">ROUND(IF($M102="Y",VLOOKUP($N102,INDIRECT($N$2),U$5,0)*INDIRECT($M$3),VLOOKUP($N102,INDIRECT($N$2),U$5,0)),IF(LEFT($E102,1)="N",3,0))</f>
        <v>32.183999999999997</v>
      </c>
      <c r="V102" s="454"/>
      <c r="W102" s="412" t="str">
        <f t="shared" si="51"/>
        <v>Y</v>
      </c>
      <c r="X102" s="355" t="str">
        <f t="shared" si="48"/>
        <v>07284C</v>
      </c>
      <c r="Y102" s="413" t="str">
        <f t="shared" si="50"/>
        <v>051</v>
      </c>
      <c r="Z102" s="355" t="str">
        <f t="shared" si="49"/>
        <v xml:space="preserve">Office Support Specialist II </v>
      </c>
      <c r="AA102" s="414">
        <f t="shared" ca="1" si="60"/>
        <v>26.477</v>
      </c>
      <c r="AB102" s="414">
        <f t="shared" ca="1" si="61"/>
        <v>27.8</v>
      </c>
      <c r="AC102" s="414">
        <f t="shared" ca="1" si="62"/>
        <v>29.190999999999999</v>
      </c>
      <c r="AD102" s="414">
        <f t="shared" ca="1" si="63"/>
        <v>30.652000000000001</v>
      </c>
      <c r="AE102" s="414">
        <f t="shared" ca="1" si="64"/>
        <v>32.183999999999997</v>
      </c>
    </row>
    <row r="103" spans="1:31">
      <c r="A103" s="406" t="s">
        <v>236</v>
      </c>
      <c r="B103" s="464" t="s">
        <v>237</v>
      </c>
      <c r="C103" s="406">
        <v>6</v>
      </c>
      <c r="D103" s="407" t="s">
        <v>105</v>
      </c>
      <c r="E103" s="406" t="s">
        <v>43</v>
      </c>
      <c r="F103" s="406">
        <v>280</v>
      </c>
      <c r="G103" s="409">
        <f t="shared" ca="1" si="53"/>
        <v>28.870999999999999</v>
      </c>
      <c r="H103" s="409">
        <f t="shared" ca="1" si="54"/>
        <v>30.317</v>
      </c>
      <c r="I103" s="409">
        <f t="shared" ca="1" si="55"/>
        <v>31.83</v>
      </c>
      <c r="J103" s="409">
        <f t="shared" ca="1" si="56"/>
        <v>33.424999999999997</v>
      </c>
      <c r="K103" s="409">
        <f t="shared" ca="1" si="57"/>
        <v>35.094999999999999</v>
      </c>
      <c r="L103" s="502"/>
      <c r="M103" s="335" t="s">
        <v>588</v>
      </c>
      <c r="N103" s="331" t="str">
        <f t="shared" si="58"/>
        <v>07285C</v>
      </c>
      <c r="O103" s="410" t="str">
        <f t="shared" si="52"/>
        <v>076</v>
      </c>
      <c r="P103" s="332" t="str">
        <f t="shared" si="59"/>
        <v xml:space="preserve">Office Support Specialist III </v>
      </c>
      <c r="Q103" s="411" cm="1">
        <f t="array" aca="1" ref="Q103" ca="1">ROUND(IF($M103="Y",VLOOKUP($N103,INDIRECT($N$2),Q$5,0)*INDIRECT($M$3),VLOOKUP($N103,INDIRECT($N$2),Q$5,0)),IF(LEFT($E103,1)="N",3,0))</f>
        <v>28.870999999999999</v>
      </c>
      <c r="R103" s="411" cm="1">
        <f t="array" aca="1" ref="R103" ca="1">ROUND(IF($M103="Y",VLOOKUP($N103,INDIRECT($N$2),R$5,0)*INDIRECT($M$3),VLOOKUP($N103,INDIRECT($N$2),R$5,0)),IF(LEFT($E103,1)="N",3,0))</f>
        <v>30.317</v>
      </c>
      <c r="S103" s="411" cm="1">
        <f t="array" aca="1" ref="S103" ca="1">ROUND(IF($M103="Y",VLOOKUP($N103,INDIRECT($N$2),S$5,0)*INDIRECT($M$3),VLOOKUP($N103,INDIRECT($N$2),S$5,0)),IF(LEFT($E103,1)="N",3,0))</f>
        <v>31.83</v>
      </c>
      <c r="T103" s="411" cm="1">
        <f t="array" aca="1" ref="T103" ca="1">ROUND(IF($M103="Y",VLOOKUP($N103,INDIRECT($N$2),T$5,0)*INDIRECT($M$3),VLOOKUP($N103,INDIRECT($N$2),T$5,0)),IF(LEFT($E103,1)="N",3,0))</f>
        <v>33.424999999999997</v>
      </c>
      <c r="U103" s="411" cm="1">
        <f t="array" aca="1" ref="U103" ca="1">ROUND(IF($M103="Y",VLOOKUP($N103,INDIRECT($N$2),U$5,0)*INDIRECT($M$3),VLOOKUP($N103,INDIRECT($N$2),U$5,0)),IF(LEFT($E103,1)="N",3,0))</f>
        <v>35.094999999999999</v>
      </c>
      <c r="V103" s="454"/>
      <c r="W103" s="412" t="str">
        <f t="shared" si="51"/>
        <v>Y</v>
      </c>
      <c r="X103" s="355" t="str">
        <f t="shared" si="48"/>
        <v>07285C</v>
      </c>
      <c r="Y103" s="413" t="str">
        <f t="shared" si="50"/>
        <v>076</v>
      </c>
      <c r="Z103" s="355" t="str">
        <f t="shared" si="49"/>
        <v xml:space="preserve">Office Support Specialist III </v>
      </c>
      <c r="AA103" s="414">
        <f t="shared" ca="1" si="60"/>
        <v>28.870999999999999</v>
      </c>
      <c r="AB103" s="414">
        <f t="shared" ca="1" si="61"/>
        <v>30.317</v>
      </c>
      <c r="AC103" s="414">
        <f t="shared" ca="1" si="62"/>
        <v>31.83</v>
      </c>
      <c r="AD103" s="414">
        <f t="shared" ca="1" si="63"/>
        <v>33.424999999999997</v>
      </c>
      <c r="AE103" s="414">
        <f t="shared" ca="1" si="64"/>
        <v>35.094999999999999</v>
      </c>
    </row>
    <row r="104" spans="1:31">
      <c r="A104" s="406" t="s">
        <v>469</v>
      </c>
      <c r="B104" s="464" t="s">
        <v>673</v>
      </c>
      <c r="C104" s="406">
        <v>6</v>
      </c>
      <c r="D104" s="407" t="s">
        <v>113</v>
      </c>
      <c r="E104" s="406" t="s">
        <v>43</v>
      </c>
      <c r="F104" s="406">
        <v>308</v>
      </c>
      <c r="G104" s="409">
        <f t="shared" ca="1" si="53"/>
        <v>31.234999999999999</v>
      </c>
      <c r="H104" s="409">
        <f t="shared" ca="1" si="54"/>
        <v>32.798000000000002</v>
      </c>
      <c r="I104" s="409">
        <f t="shared" ca="1" si="55"/>
        <v>34.438000000000002</v>
      </c>
      <c r="J104" s="409">
        <f t="shared" ca="1" si="56"/>
        <v>36.161000000000001</v>
      </c>
      <c r="K104" s="409">
        <f t="shared" ca="1" si="57"/>
        <v>37.966999999999999</v>
      </c>
      <c r="L104" s="502"/>
      <c r="M104" s="335" t="s">
        <v>588</v>
      </c>
      <c r="N104" s="331" t="str">
        <f t="shared" si="58"/>
        <v>06013C</v>
      </c>
      <c r="O104" s="410" t="str">
        <f t="shared" si="52"/>
        <v>140</v>
      </c>
      <c r="P104" s="332" t="str">
        <f t="shared" si="59"/>
        <v>Outreach &amp; Relocation Coordinator</v>
      </c>
      <c r="Q104" s="411" cm="1">
        <f t="array" aca="1" ref="Q104" ca="1">ROUND(IF($M104="Y",VLOOKUP($N104,INDIRECT($N$2),Q$5,0)*INDIRECT($M$3),VLOOKUP($N104,INDIRECT($N$2),Q$5,0)),IF(LEFT($E104,1)="N",3,0))</f>
        <v>31.234999999999999</v>
      </c>
      <c r="R104" s="411" cm="1">
        <f t="array" aca="1" ref="R104" ca="1">ROUND(IF($M104="Y",VLOOKUP($N104,INDIRECT($N$2),R$5,0)*INDIRECT($M$3),VLOOKUP($N104,INDIRECT($N$2),R$5,0)),IF(LEFT($E104,1)="N",3,0))</f>
        <v>32.798000000000002</v>
      </c>
      <c r="S104" s="411" cm="1">
        <f t="array" aca="1" ref="S104" ca="1">ROUND(IF($M104="Y",VLOOKUP($N104,INDIRECT($N$2),S$5,0)*INDIRECT($M$3),VLOOKUP($N104,INDIRECT($N$2),S$5,0)),IF(LEFT($E104,1)="N",3,0))</f>
        <v>34.438000000000002</v>
      </c>
      <c r="T104" s="411" cm="1">
        <f t="array" aca="1" ref="T104" ca="1">ROUND(IF($M104="Y",VLOOKUP($N104,INDIRECT($N$2),T$5,0)*INDIRECT($M$3),VLOOKUP($N104,INDIRECT($N$2),T$5,0)),IF(LEFT($E104,1)="N",3,0))</f>
        <v>36.161000000000001</v>
      </c>
      <c r="U104" s="411" cm="1">
        <f t="array" aca="1" ref="U104" ca="1">ROUND(IF($M104="Y",VLOOKUP($N104,INDIRECT($N$2),U$5,0)*INDIRECT($M$3),VLOOKUP($N104,INDIRECT($N$2),U$5,0)),IF(LEFT($E104,1)="N",3,0))</f>
        <v>37.966999999999999</v>
      </c>
      <c r="V104" s="454"/>
      <c r="W104" s="412" t="str">
        <f t="shared" si="51"/>
        <v>Y</v>
      </c>
      <c r="X104" s="355" t="str">
        <f t="shared" si="48"/>
        <v>06013C</v>
      </c>
      <c r="Y104" s="413" t="str">
        <f t="shared" si="50"/>
        <v>140</v>
      </c>
      <c r="Z104" s="355" t="str">
        <f t="shared" si="49"/>
        <v>Outreach &amp; Relocation Coordinator</v>
      </c>
      <c r="AA104" s="414">
        <f t="shared" ca="1" si="60"/>
        <v>31.234999999999999</v>
      </c>
      <c r="AB104" s="414">
        <f t="shared" ca="1" si="61"/>
        <v>32.798000000000002</v>
      </c>
      <c r="AC104" s="414">
        <f t="shared" ca="1" si="62"/>
        <v>34.438000000000002</v>
      </c>
      <c r="AD104" s="414">
        <f t="shared" ca="1" si="63"/>
        <v>36.161000000000001</v>
      </c>
      <c r="AE104" s="414">
        <f t="shared" ca="1" si="64"/>
        <v>37.966999999999999</v>
      </c>
    </row>
    <row r="105" spans="1:31">
      <c r="A105" s="406" t="s">
        <v>242</v>
      </c>
      <c r="B105" s="464" t="s">
        <v>243</v>
      </c>
      <c r="C105" s="406">
        <v>7</v>
      </c>
      <c r="D105" s="407" t="s">
        <v>121</v>
      </c>
      <c r="E105" s="406" t="s">
        <v>43</v>
      </c>
      <c r="F105" s="406">
        <v>323</v>
      </c>
      <c r="G105" s="409">
        <f t="shared" ca="1" si="53"/>
        <v>32.44</v>
      </c>
      <c r="H105" s="409">
        <f t="shared" ca="1" si="54"/>
        <v>34.061</v>
      </c>
      <c r="I105" s="409">
        <f t="shared" ca="1" si="55"/>
        <v>35.765000000000001</v>
      </c>
      <c r="J105" s="409">
        <f t="shared" ca="1" si="56"/>
        <v>37.554000000000002</v>
      </c>
      <c r="K105" s="409">
        <f t="shared" ca="1" si="57"/>
        <v>39.432000000000002</v>
      </c>
      <c r="L105" s="502"/>
      <c r="M105" s="335" t="s">
        <v>588</v>
      </c>
      <c r="N105" s="331" t="str">
        <f t="shared" si="58"/>
        <v>07644C</v>
      </c>
      <c r="O105" s="410" t="str">
        <f t="shared" si="52"/>
        <v>084</v>
      </c>
      <c r="P105" s="332" t="str">
        <f t="shared" si="59"/>
        <v>Payroll Technician</v>
      </c>
      <c r="Q105" s="411" cm="1">
        <f t="array" aca="1" ref="Q105" ca="1">ROUND(IF($M105="Y",VLOOKUP($N105,INDIRECT($N$2),Q$5,0)*INDIRECT($M$3),VLOOKUP($N105,INDIRECT($N$2),Q$5,0)),IF(LEFT($E105,1)="N",3,0))</f>
        <v>32.44</v>
      </c>
      <c r="R105" s="411" cm="1">
        <f t="array" aca="1" ref="R105" ca="1">ROUND(IF($M105="Y",VLOOKUP($N105,INDIRECT($N$2),R$5,0)*INDIRECT($M$3),VLOOKUP($N105,INDIRECT($N$2),R$5,0)),IF(LEFT($E105,1)="N",3,0))</f>
        <v>34.061</v>
      </c>
      <c r="S105" s="411" cm="1">
        <f t="array" aca="1" ref="S105" ca="1">ROUND(IF($M105="Y",VLOOKUP($N105,INDIRECT($N$2),S$5,0)*INDIRECT($M$3),VLOOKUP($N105,INDIRECT($N$2),S$5,0)),IF(LEFT($E105,1)="N",3,0))</f>
        <v>35.765000000000001</v>
      </c>
      <c r="T105" s="411" cm="1">
        <f t="array" aca="1" ref="T105" ca="1">ROUND(IF($M105="Y",VLOOKUP($N105,INDIRECT($N$2),T$5,0)*INDIRECT($M$3),VLOOKUP($N105,INDIRECT($N$2),T$5,0)),IF(LEFT($E105,1)="N",3,0))</f>
        <v>37.554000000000002</v>
      </c>
      <c r="U105" s="411" cm="1">
        <f t="array" aca="1" ref="U105" ca="1">ROUND(IF($M105="Y",VLOOKUP($N105,INDIRECT($N$2),U$5,0)*INDIRECT($M$3),VLOOKUP($N105,INDIRECT($N$2),U$5,0)),IF(LEFT($E105,1)="N",3,0))</f>
        <v>39.432000000000002</v>
      </c>
      <c r="V105" s="454"/>
      <c r="W105" s="412" t="str">
        <f t="shared" si="51"/>
        <v>Y</v>
      </c>
      <c r="X105" s="355" t="str">
        <f t="shared" si="48"/>
        <v>07644C</v>
      </c>
      <c r="Y105" s="413" t="str">
        <f t="shared" si="50"/>
        <v>084</v>
      </c>
      <c r="Z105" s="355" t="str">
        <f t="shared" si="49"/>
        <v>Payroll Technician</v>
      </c>
      <c r="AA105" s="414">
        <f t="shared" ca="1" si="60"/>
        <v>32.44</v>
      </c>
      <c r="AB105" s="414">
        <f t="shared" ca="1" si="61"/>
        <v>34.061</v>
      </c>
      <c r="AC105" s="414">
        <f t="shared" ca="1" si="62"/>
        <v>35.765000000000001</v>
      </c>
      <c r="AD105" s="414">
        <f t="shared" ca="1" si="63"/>
        <v>37.554000000000002</v>
      </c>
      <c r="AE105" s="414">
        <f t="shared" ca="1" si="64"/>
        <v>39.432000000000002</v>
      </c>
    </row>
    <row r="106" spans="1:31">
      <c r="A106" s="406" t="s">
        <v>244</v>
      </c>
      <c r="B106" s="464" t="s">
        <v>246</v>
      </c>
      <c r="C106" s="406">
        <v>9</v>
      </c>
      <c r="D106" s="407" t="s">
        <v>245</v>
      </c>
      <c r="E106" s="406" t="s">
        <v>43</v>
      </c>
      <c r="F106" s="406">
        <v>413</v>
      </c>
      <c r="G106" s="409">
        <f t="shared" ca="1" si="53"/>
        <v>39.581000000000003</v>
      </c>
      <c r="H106" s="409">
        <f t="shared" ca="1" si="54"/>
        <v>41.56</v>
      </c>
      <c r="I106" s="409">
        <f t="shared" ca="1" si="55"/>
        <v>43.639000000000003</v>
      </c>
      <c r="J106" s="409">
        <f t="shared" ca="1" si="56"/>
        <v>45.822000000000003</v>
      </c>
      <c r="K106" s="409">
        <f t="shared" ca="1" si="57"/>
        <v>48.110999999999997</v>
      </c>
      <c r="L106" s="502"/>
      <c r="M106" s="335" t="s">
        <v>588</v>
      </c>
      <c r="N106" s="331" t="str">
        <f t="shared" si="58"/>
        <v>07825C</v>
      </c>
      <c r="O106" s="410" t="str">
        <f t="shared" si="52"/>
        <v>103</v>
      </c>
      <c r="P106" s="332" t="str">
        <f t="shared" si="59"/>
        <v xml:space="preserve">Plan Examiner I  </v>
      </c>
      <c r="Q106" s="411" cm="1">
        <f t="array" aca="1" ref="Q106" ca="1">ROUND(IF($M106="Y",VLOOKUP($N106,INDIRECT($N$2),Q$5,0)*INDIRECT($M$3),VLOOKUP($N106,INDIRECT($N$2),Q$5,0)),IF(LEFT($E106,1)="N",3,0))</f>
        <v>39.581000000000003</v>
      </c>
      <c r="R106" s="411" cm="1">
        <f t="array" aca="1" ref="R106" ca="1">ROUND(IF($M106="Y",VLOOKUP($N106,INDIRECT($N$2),R$5,0)*INDIRECT($M$3),VLOOKUP($N106,INDIRECT($N$2),R$5,0)),IF(LEFT($E106,1)="N",3,0))</f>
        <v>41.56</v>
      </c>
      <c r="S106" s="411" cm="1">
        <f t="array" aca="1" ref="S106" ca="1">ROUND(IF($M106="Y",VLOOKUP($N106,INDIRECT($N$2),S$5,0)*INDIRECT($M$3),VLOOKUP($N106,INDIRECT($N$2),S$5,0)),IF(LEFT($E106,1)="N",3,0))</f>
        <v>43.639000000000003</v>
      </c>
      <c r="T106" s="411" cm="1">
        <f t="array" aca="1" ref="T106" ca="1">ROUND(IF($M106="Y",VLOOKUP($N106,INDIRECT($N$2),T$5,0)*INDIRECT($M$3),VLOOKUP($N106,INDIRECT($N$2),T$5,0)),IF(LEFT($E106,1)="N",3,0))</f>
        <v>45.822000000000003</v>
      </c>
      <c r="U106" s="411" cm="1">
        <f t="array" aca="1" ref="U106" ca="1">ROUND(IF($M106="Y",VLOOKUP($N106,INDIRECT($N$2),U$5,0)*INDIRECT($M$3),VLOOKUP($N106,INDIRECT($N$2),U$5,0)),IF(LEFT($E106,1)="N",3,0))</f>
        <v>48.110999999999997</v>
      </c>
      <c r="V106" s="454"/>
      <c r="W106" s="412" t="str">
        <f t="shared" si="51"/>
        <v>Y</v>
      </c>
      <c r="X106" s="355" t="str">
        <f t="shared" si="48"/>
        <v>07825C</v>
      </c>
      <c r="Y106" s="413" t="str">
        <f t="shared" si="50"/>
        <v>103</v>
      </c>
      <c r="Z106" s="355" t="str">
        <f t="shared" si="49"/>
        <v xml:space="preserve">Plan Examiner I  </v>
      </c>
      <c r="AA106" s="414">
        <f t="shared" ca="1" si="60"/>
        <v>39.581000000000003</v>
      </c>
      <c r="AB106" s="414">
        <f t="shared" ca="1" si="61"/>
        <v>41.56</v>
      </c>
      <c r="AC106" s="414">
        <f t="shared" ca="1" si="62"/>
        <v>43.639000000000003</v>
      </c>
      <c r="AD106" s="414">
        <f t="shared" ca="1" si="63"/>
        <v>45.822000000000003</v>
      </c>
      <c r="AE106" s="414">
        <f t="shared" ca="1" si="64"/>
        <v>48.110999999999997</v>
      </c>
    </row>
    <row r="107" spans="1:31">
      <c r="A107" s="406" t="s">
        <v>552</v>
      </c>
      <c r="B107" s="464" t="s">
        <v>798</v>
      </c>
      <c r="C107" s="406">
        <v>7</v>
      </c>
      <c r="D107" s="407" t="s">
        <v>740</v>
      </c>
      <c r="E107" s="406" t="s">
        <v>43</v>
      </c>
      <c r="F107" s="406">
        <v>338</v>
      </c>
      <c r="G107" s="409">
        <f t="shared" ca="1" si="53"/>
        <v>33.598999999999997</v>
      </c>
      <c r="H107" s="409">
        <f t="shared" ca="1" si="54"/>
        <v>35.280999999999999</v>
      </c>
      <c r="I107" s="409">
        <f t="shared" ca="1" si="55"/>
        <v>37.043999999999997</v>
      </c>
      <c r="J107" s="409">
        <f t="shared" ca="1" si="56"/>
        <v>38.896000000000001</v>
      </c>
      <c r="K107" s="409">
        <f t="shared" ca="1" si="57"/>
        <v>40.843000000000004</v>
      </c>
      <c r="L107" s="502"/>
      <c r="M107" s="335" t="s">
        <v>588</v>
      </c>
      <c r="N107" s="331" t="str">
        <f t="shared" si="58"/>
        <v>59412C</v>
      </c>
      <c r="O107" s="410" t="str">
        <f t="shared" si="52"/>
        <v>155</v>
      </c>
      <c r="P107" s="332" t="str">
        <f t="shared" si="59"/>
        <v>Police Body Worn Cameras Specialist</v>
      </c>
      <c r="Q107" s="411" cm="1">
        <f t="array" aca="1" ref="Q107" ca="1">ROUND(IF($M107="Y",VLOOKUP($N107,INDIRECT($N$2),Q$5,0)*INDIRECT($M$3),VLOOKUP($N107,INDIRECT($N$2),Q$5,0)),IF(LEFT($E107,1)="N",3,0))</f>
        <v>33.598999999999997</v>
      </c>
      <c r="R107" s="411" cm="1">
        <f t="array" aca="1" ref="R107" ca="1">ROUND(IF($M107="Y",VLOOKUP($N107,INDIRECT($N$2),R$5,0)*INDIRECT($M$3),VLOOKUP($N107,INDIRECT($N$2),R$5,0)),IF(LEFT($E107,1)="N",3,0))</f>
        <v>35.280999999999999</v>
      </c>
      <c r="S107" s="411" cm="1">
        <f t="array" aca="1" ref="S107" ca="1">ROUND(IF($M107="Y",VLOOKUP($N107,INDIRECT($N$2),S$5,0)*INDIRECT($M$3),VLOOKUP($N107,INDIRECT($N$2),S$5,0)),IF(LEFT($E107,1)="N",3,0))</f>
        <v>37.043999999999997</v>
      </c>
      <c r="T107" s="411" cm="1">
        <f t="array" aca="1" ref="T107" ca="1">ROUND(IF($M107="Y",VLOOKUP($N107,INDIRECT($N$2),T$5,0)*INDIRECT($M$3),VLOOKUP($N107,INDIRECT($N$2),T$5,0)),IF(LEFT($E107,1)="N",3,0))</f>
        <v>38.896000000000001</v>
      </c>
      <c r="U107" s="411" cm="1">
        <f t="array" aca="1" ref="U107" ca="1">ROUND(IF($M107="Y",VLOOKUP($N107,INDIRECT($N$2),U$5,0)*INDIRECT($M$3),VLOOKUP($N107,INDIRECT($N$2),U$5,0)),IF(LEFT($E107,1)="N",3,0))</f>
        <v>40.843000000000004</v>
      </c>
      <c r="V107" s="454"/>
      <c r="W107" s="412" t="str">
        <f t="shared" si="51"/>
        <v>Y</v>
      </c>
      <c r="X107" s="355" t="str">
        <f t="shared" ref="X107:X138" si="65">N107</f>
        <v>59412C</v>
      </c>
      <c r="Y107" s="413" t="str">
        <f t="shared" si="50"/>
        <v>155</v>
      </c>
      <c r="Z107" s="355" t="str">
        <f t="shared" ref="Z107:Z138" si="66">P107</f>
        <v>Police Body Worn Cameras Specialist</v>
      </c>
      <c r="AA107" s="414">
        <f t="shared" ca="1" si="60"/>
        <v>33.598999999999997</v>
      </c>
      <c r="AB107" s="414">
        <f t="shared" ca="1" si="61"/>
        <v>35.280999999999999</v>
      </c>
      <c r="AC107" s="414">
        <f t="shared" ca="1" si="62"/>
        <v>37.043999999999997</v>
      </c>
      <c r="AD107" s="414">
        <f t="shared" ca="1" si="63"/>
        <v>38.896000000000001</v>
      </c>
      <c r="AE107" s="414">
        <f t="shared" ca="1" si="64"/>
        <v>40.843000000000004</v>
      </c>
    </row>
    <row r="108" spans="1:31">
      <c r="A108" s="406" t="s">
        <v>249</v>
      </c>
      <c r="B108" s="464" t="s">
        <v>251</v>
      </c>
      <c r="C108" s="406">
        <v>5</v>
      </c>
      <c r="D108" s="407" t="s">
        <v>771</v>
      </c>
      <c r="E108" s="406" t="s">
        <v>43</v>
      </c>
      <c r="F108" s="406">
        <v>268</v>
      </c>
      <c r="G108" s="409">
        <f t="shared" ca="1" si="53"/>
        <v>32.24</v>
      </c>
      <c r="H108" s="409">
        <f t="shared" ca="1" si="54"/>
        <v>0</v>
      </c>
      <c r="I108" s="409">
        <f t="shared" ca="1" si="55"/>
        <v>0</v>
      </c>
      <c r="J108" s="409">
        <f t="shared" ca="1" si="56"/>
        <v>0</v>
      </c>
      <c r="K108" s="409">
        <f t="shared" ca="1" si="57"/>
        <v>0</v>
      </c>
      <c r="L108" s="502"/>
      <c r="M108" s="335" t="s">
        <v>588</v>
      </c>
      <c r="N108" s="331" t="str">
        <f t="shared" si="58"/>
        <v>08080C</v>
      </c>
      <c r="O108" s="410" t="str">
        <f t="shared" si="52"/>
        <v>135</v>
      </c>
      <c r="P108" s="332" t="str">
        <f t="shared" si="59"/>
        <v xml:space="preserve">Police Cadet </v>
      </c>
      <c r="Q108" s="411" cm="1">
        <f t="array" aca="1" ref="Q108" ca="1">ROUND(IF($M108="Y",VLOOKUP($N108,INDIRECT($N$2),Q$5,0)*INDIRECT($M$3),VLOOKUP($N108,INDIRECT($N$2),Q$5,0)),IF(LEFT($E108,1)="N",3,0))</f>
        <v>32.24</v>
      </c>
      <c r="R108" s="411" cm="1">
        <f t="array" aca="1" ref="R108" ca="1">ROUND(IF($M108="Y",VLOOKUP($N108,INDIRECT($N$2),R$5,0)*INDIRECT($M$3),VLOOKUP($N108,INDIRECT($N$2),R$5,0)),IF(LEFT($E108,1)="N",3,0))</f>
        <v>0</v>
      </c>
      <c r="S108" s="411" cm="1">
        <f t="array" aca="1" ref="S108" ca="1">ROUND(IF($M108="Y",VLOOKUP($N108,INDIRECT($N$2),S$5,0)*INDIRECT($M$3),VLOOKUP($N108,INDIRECT($N$2),S$5,0)),IF(LEFT($E108,1)="N",3,0))</f>
        <v>0</v>
      </c>
      <c r="T108" s="411" cm="1">
        <f t="array" aca="1" ref="T108" ca="1">ROUND(IF($M108="Y",VLOOKUP($N108,INDIRECT($N$2),T$5,0)*INDIRECT($M$3),VLOOKUP($N108,INDIRECT($N$2),T$5,0)),IF(LEFT($E108,1)="N",3,0))</f>
        <v>0</v>
      </c>
      <c r="U108" s="411" cm="1">
        <f t="array" aca="1" ref="U108" ca="1">ROUND(IF($M108="Y",VLOOKUP($N108,INDIRECT($N$2),U$5,0)*INDIRECT($M$3),VLOOKUP($N108,INDIRECT($N$2),U$5,0)),IF(LEFT($E108,1)="N",3,0))</f>
        <v>0</v>
      </c>
      <c r="V108" s="454"/>
      <c r="W108" s="412" t="str">
        <f t="shared" si="51"/>
        <v>Y</v>
      </c>
      <c r="X108" s="355" t="str">
        <f t="shared" si="65"/>
        <v>08080C</v>
      </c>
      <c r="Y108" s="413" t="str">
        <f t="shared" ref="Y108:Y139" si="67">O108</f>
        <v>135</v>
      </c>
      <c r="Z108" s="355" t="str">
        <f t="shared" si="66"/>
        <v xml:space="preserve">Police Cadet </v>
      </c>
      <c r="AA108" s="414">
        <f t="shared" ca="1" si="60"/>
        <v>32.24</v>
      </c>
      <c r="AB108" s="414">
        <f t="shared" ca="1" si="61"/>
        <v>0</v>
      </c>
      <c r="AC108" s="414">
        <f t="shared" ca="1" si="62"/>
        <v>0</v>
      </c>
      <c r="AD108" s="414">
        <f t="shared" ca="1" si="63"/>
        <v>0</v>
      </c>
      <c r="AE108" s="414">
        <f t="shared" ca="1" si="64"/>
        <v>0</v>
      </c>
    </row>
    <row r="109" spans="1:31">
      <c r="A109" s="406" t="s">
        <v>572</v>
      </c>
      <c r="B109" s="464" t="s">
        <v>799</v>
      </c>
      <c r="C109" s="406">
        <v>6</v>
      </c>
      <c r="D109" s="407" t="s">
        <v>292</v>
      </c>
      <c r="E109" s="406" t="s">
        <v>43</v>
      </c>
      <c r="F109" s="406">
        <v>275</v>
      </c>
      <c r="G109" s="409">
        <f t="shared" ca="1" si="53"/>
        <v>28.870999999999999</v>
      </c>
      <c r="H109" s="409">
        <f t="shared" ca="1" si="54"/>
        <v>30.317</v>
      </c>
      <c r="I109" s="409">
        <f t="shared" ca="1" si="55"/>
        <v>31.83</v>
      </c>
      <c r="J109" s="409">
        <f t="shared" ca="1" si="56"/>
        <v>33.424999999999997</v>
      </c>
      <c r="K109" s="409">
        <f t="shared" ca="1" si="57"/>
        <v>35.094999999999999</v>
      </c>
      <c r="L109" s="502"/>
      <c r="M109" s="335" t="s">
        <v>588</v>
      </c>
      <c r="N109" s="331" t="str">
        <f t="shared" si="58"/>
        <v>53011C</v>
      </c>
      <c r="O109" s="410" t="str">
        <f t="shared" si="52"/>
        <v>054</v>
      </c>
      <c r="P109" s="332" t="str">
        <f t="shared" si="59"/>
        <v>Police Field Technology Specialist</v>
      </c>
      <c r="Q109" s="411" cm="1">
        <f t="array" aca="1" ref="Q109" ca="1">ROUND(IF($M109="Y",VLOOKUP($N109,INDIRECT($N$2),Q$5,0)*INDIRECT($M$3),VLOOKUP($N109,INDIRECT($N$2),Q$5,0)),IF(LEFT($E109,1)="N",3,0))</f>
        <v>28.870999999999999</v>
      </c>
      <c r="R109" s="411" cm="1">
        <f t="array" aca="1" ref="R109" ca="1">ROUND(IF($M109="Y",VLOOKUP($N109,INDIRECT($N$2),R$5,0)*INDIRECT($M$3),VLOOKUP($N109,INDIRECT($N$2),R$5,0)),IF(LEFT($E109,1)="N",3,0))</f>
        <v>30.317</v>
      </c>
      <c r="S109" s="411" cm="1">
        <f t="array" aca="1" ref="S109" ca="1">ROUND(IF($M109="Y",VLOOKUP($N109,INDIRECT($N$2),S$5,0)*INDIRECT($M$3),VLOOKUP($N109,INDIRECT($N$2),S$5,0)),IF(LEFT($E109,1)="N",3,0))</f>
        <v>31.83</v>
      </c>
      <c r="T109" s="411" cm="1">
        <f t="array" aca="1" ref="T109" ca="1">ROUND(IF($M109="Y",VLOOKUP($N109,INDIRECT($N$2),T$5,0)*INDIRECT($M$3),VLOOKUP($N109,INDIRECT($N$2),T$5,0)),IF(LEFT($E109,1)="N",3,0))</f>
        <v>33.424999999999997</v>
      </c>
      <c r="U109" s="411" cm="1">
        <f t="array" aca="1" ref="U109" ca="1">ROUND(IF($M109="Y",VLOOKUP($N109,INDIRECT($N$2),U$5,0)*INDIRECT($M$3),VLOOKUP($N109,INDIRECT($N$2),U$5,0)),IF(LEFT($E109,1)="N",3,0))</f>
        <v>35.094999999999999</v>
      </c>
      <c r="V109" s="454"/>
      <c r="W109" s="412" t="str">
        <f t="shared" si="51"/>
        <v>Y</v>
      </c>
      <c r="X109" s="355" t="str">
        <f t="shared" si="65"/>
        <v>53011C</v>
      </c>
      <c r="Y109" s="413" t="str">
        <f t="shared" si="67"/>
        <v>054</v>
      </c>
      <c r="Z109" s="355" t="str">
        <f t="shared" si="66"/>
        <v>Police Field Technology Specialist</v>
      </c>
      <c r="AA109" s="414">
        <f t="shared" ca="1" si="60"/>
        <v>28.870999999999999</v>
      </c>
      <c r="AB109" s="414">
        <f t="shared" ca="1" si="61"/>
        <v>30.317</v>
      </c>
      <c r="AC109" s="414">
        <f t="shared" ca="1" si="62"/>
        <v>31.83</v>
      </c>
      <c r="AD109" s="414">
        <f t="shared" ca="1" si="63"/>
        <v>33.424999999999997</v>
      </c>
      <c r="AE109" s="414">
        <f t="shared" ca="1" si="64"/>
        <v>35.094999999999999</v>
      </c>
    </row>
    <row r="110" spans="1:31">
      <c r="A110" s="406" t="s">
        <v>458</v>
      </c>
      <c r="B110" s="464" t="s">
        <v>398</v>
      </c>
      <c r="C110" s="406">
        <v>7</v>
      </c>
      <c r="D110" s="407" t="s">
        <v>66</v>
      </c>
      <c r="E110" s="406" t="s">
        <v>43</v>
      </c>
      <c r="F110" s="406">
        <v>320</v>
      </c>
      <c r="G110" s="409">
        <f t="shared" ca="1" si="53"/>
        <v>32.44</v>
      </c>
      <c r="H110" s="409">
        <f t="shared" ca="1" si="54"/>
        <v>34.061</v>
      </c>
      <c r="I110" s="409">
        <f t="shared" ca="1" si="55"/>
        <v>35.765000000000001</v>
      </c>
      <c r="J110" s="409">
        <f t="shared" ca="1" si="56"/>
        <v>37.554000000000002</v>
      </c>
      <c r="K110" s="409">
        <f t="shared" ca="1" si="57"/>
        <v>39.430999999999997</v>
      </c>
      <c r="L110" s="502"/>
      <c r="M110" s="335" t="s">
        <v>588</v>
      </c>
      <c r="N110" s="331" t="str">
        <f t="shared" si="58"/>
        <v>08143C</v>
      </c>
      <c r="O110" s="410" t="str">
        <f t="shared" si="52"/>
        <v>064</v>
      </c>
      <c r="P110" s="332" t="str">
        <f t="shared" si="59"/>
        <v>Police Internal Affairs Support Specialist</v>
      </c>
      <c r="Q110" s="411" cm="1">
        <f t="array" aca="1" ref="Q110" ca="1">ROUND(IF($M110="Y",VLOOKUP($N110,INDIRECT($N$2),Q$5,0)*INDIRECT($M$3),VLOOKUP($N110,INDIRECT($N$2),Q$5,0)),IF(LEFT($E110,1)="N",3,0))</f>
        <v>32.44</v>
      </c>
      <c r="R110" s="411" cm="1">
        <f t="array" aca="1" ref="R110" ca="1">ROUND(IF($M110="Y",VLOOKUP($N110,INDIRECT($N$2),R$5,0)*INDIRECT($M$3),VLOOKUP($N110,INDIRECT($N$2),R$5,0)),IF(LEFT($E110,1)="N",3,0))</f>
        <v>34.061</v>
      </c>
      <c r="S110" s="411" cm="1">
        <f t="array" aca="1" ref="S110" ca="1">ROUND(IF($M110="Y",VLOOKUP($N110,INDIRECT($N$2),S$5,0)*INDIRECT($M$3),VLOOKUP($N110,INDIRECT($N$2),S$5,0)),IF(LEFT($E110,1)="N",3,0))</f>
        <v>35.765000000000001</v>
      </c>
      <c r="T110" s="411" cm="1">
        <f t="array" aca="1" ref="T110" ca="1">ROUND(IF($M110="Y",VLOOKUP($N110,INDIRECT($N$2),T$5,0)*INDIRECT($M$3),VLOOKUP($N110,INDIRECT($N$2),T$5,0)),IF(LEFT($E110,1)="N",3,0))</f>
        <v>37.554000000000002</v>
      </c>
      <c r="U110" s="411" cm="1">
        <f t="array" aca="1" ref="U110" ca="1">ROUND(IF($M110="Y",VLOOKUP($N110,INDIRECT($N$2),U$5,0)*INDIRECT($M$3),VLOOKUP($N110,INDIRECT($N$2),U$5,0)),IF(LEFT($E110,1)="N",3,0))</f>
        <v>39.430999999999997</v>
      </c>
      <c r="V110" s="454"/>
      <c r="W110" s="412" t="str">
        <f t="shared" si="51"/>
        <v>Y</v>
      </c>
      <c r="X110" s="355" t="str">
        <f t="shared" si="65"/>
        <v>08143C</v>
      </c>
      <c r="Y110" s="413" t="str">
        <f t="shared" si="67"/>
        <v>064</v>
      </c>
      <c r="Z110" s="355" t="str">
        <f t="shared" si="66"/>
        <v>Police Internal Affairs Support Specialist</v>
      </c>
      <c r="AA110" s="414">
        <f t="shared" ca="1" si="60"/>
        <v>32.44</v>
      </c>
      <c r="AB110" s="414">
        <f t="shared" ca="1" si="61"/>
        <v>34.061</v>
      </c>
      <c r="AC110" s="414">
        <f t="shared" ca="1" si="62"/>
        <v>35.765000000000001</v>
      </c>
      <c r="AD110" s="414">
        <f t="shared" ca="1" si="63"/>
        <v>37.554000000000002</v>
      </c>
      <c r="AE110" s="414">
        <f t="shared" ca="1" si="64"/>
        <v>39.430999999999997</v>
      </c>
    </row>
    <row r="111" spans="1:31">
      <c r="A111" s="406" t="s">
        <v>523</v>
      </c>
      <c r="B111" s="464" t="s">
        <v>800</v>
      </c>
      <c r="C111" s="406">
        <v>6</v>
      </c>
      <c r="D111" s="407" t="s">
        <v>656</v>
      </c>
      <c r="E111" s="406" t="s">
        <v>43</v>
      </c>
      <c r="F111" s="406">
        <v>293</v>
      </c>
      <c r="G111" s="409">
        <f t="shared" ca="1" si="53"/>
        <v>30.045999999999999</v>
      </c>
      <c r="H111" s="409">
        <f t="shared" ca="1" si="54"/>
        <v>31.545999999999999</v>
      </c>
      <c r="I111" s="409">
        <f t="shared" ca="1" si="55"/>
        <v>33.124000000000002</v>
      </c>
      <c r="J111" s="409">
        <f t="shared" ca="1" si="56"/>
        <v>34.781999999999996</v>
      </c>
      <c r="K111" s="409">
        <f t="shared" ca="1" si="57"/>
        <v>36.518999999999998</v>
      </c>
      <c r="L111" s="502"/>
      <c r="M111" s="335" t="s">
        <v>588</v>
      </c>
      <c r="N111" s="331" t="str">
        <f t="shared" si="58"/>
        <v>52988C</v>
      </c>
      <c r="O111" s="410" t="str">
        <f t="shared" si="52"/>
        <v>132</v>
      </c>
      <c r="P111" s="332" t="str">
        <f t="shared" si="59"/>
        <v>Police Kit Coordinator</v>
      </c>
      <c r="Q111" s="411" cm="1">
        <f t="array" aca="1" ref="Q111" ca="1">ROUND(IF($M111="Y",VLOOKUP($N111,INDIRECT($N$2),Q$5,0)*INDIRECT($M$3),VLOOKUP($N111,INDIRECT($N$2),Q$5,0)),IF(LEFT($E111,1)="N",3,0))</f>
        <v>30.045999999999999</v>
      </c>
      <c r="R111" s="411" cm="1">
        <f t="array" aca="1" ref="R111" ca="1">ROUND(IF($M111="Y",VLOOKUP($N111,INDIRECT($N$2),R$5,0)*INDIRECT($M$3),VLOOKUP($N111,INDIRECT($N$2),R$5,0)),IF(LEFT($E111,1)="N",3,0))</f>
        <v>31.545999999999999</v>
      </c>
      <c r="S111" s="411" cm="1">
        <f t="array" aca="1" ref="S111" ca="1">ROUND(IF($M111="Y",VLOOKUP($N111,INDIRECT($N$2),S$5,0)*INDIRECT($M$3),VLOOKUP($N111,INDIRECT($N$2),S$5,0)),IF(LEFT($E111,1)="N",3,0))</f>
        <v>33.124000000000002</v>
      </c>
      <c r="T111" s="411" cm="1">
        <f t="array" aca="1" ref="T111" ca="1">ROUND(IF($M111="Y",VLOOKUP($N111,INDIRECT($N$2),T$5,0)*INDIRECT($M$3),VLOOKUP($N111,INDIRECT($N$2),T$5,0)),IF(LEFT($E111,1)="N",3,0))</f>
        <v>34.781999999999996</v>
      </c>
      <c r="U111" s="411" cm="1">
        <f t="array" aca="1" ref="U111" ca="1">ROUND(IF($M111="Y",VLOOKUP($N111,INDIRECT($N$2),U$5,0)*INDIRECT($M$3),VLOOKUP($N111,INDIRECT($N$2),U$5,0)),IF(LEFT($E111,1)="N",3,0))</f>
        <v>36.518999999999998</v>
      </c>
      <c r="V111" s="454"/>
      <c r="W111" s="412" t="str">
        <f t="shared" si="51"/>
        <v>Y</v>
      </c>
      <c r="X111" s="355" t="str">
        <f t="shared" si="65"/>
        <v>52988C</v>
      </c>
      <c r="Y111" s="413" t="str">
        <f t="shared" si="67"/>
        <v>132</v>
      </c>
      <c r="Z111" s="355" t="str">
        <f t="shared" si="66"/>
        <v>Police Kit Coordinator</v>
      </c>
      <c r="AA111" s="414">
        <f t="shared" ca="1" si="60"/>
        <v>30.045999999999999</v>
      </c>
      <c r="AB111" s="414">
        <f t="shared" ca="1" si="61"/>
        <v>31.545999999999999</v>
      </c>
      <c r="AC111" s="414">
        <f t="shared" ca="1" si="62"/>
        <v>33.124000000000002</v>
      </c>
      <c r="AD111" s="414">
        <f t="shared" ca="1" si="63"/>
        <v>34.781999999999996</v>
      </c>
      <c r="AE111" s="414">
        <f t="shared" ca="1" si="64"/>
        <v>36.518999999999998</v>
      </c>
    </row>
    <row r="112" spans="1:31">
      <c r="A112" s="406" t="s">
        <v>704</v>
      </c>
      <c r="B112" s="464" t="s">
        <v>801</v>
      </c>
      <c r="C112" s="406">
        <v>6</v>
      </c>
      <c r="D112" s="407" t="s">
        <v>705</v>
      </c>
      <c r="E112" s="406" t="s">
        <v>43</v>
      </c>
      <c r="F112" s="406">
        <v>300</v>
      </c>
      <c r="G112" s="409">
        <f t="shared" ca="1" si="53"/>
        <v>30.571000000000002</v>
      </c>
      <c r="H112" s="409">
        <f t="shared" ca="1" si="54"/>
        <v>32.094999999999999</v>
      </c>
      <c r="I112" s="409">
        <f t="shared" ca="1" si="55"/>
        <v>33.703000000000003</v>
      </c>
      <c r="J112" s="409">
        <f t="shared" ca="1" si="56"/>
        <v>35.387</v>
      </c>
      <c r="K112" s="409">
        <f t="shared" ca="1" si="57"/>
        <v>37.156999999999996</v>
      </c>
      <c r="L112" s="502"/>
      <c r="M112" s="335" t="s">
        <v>588</v>
      </c>
      <c r="N112" s="331" t="str">
        <f t="shared" si="58"/>
        <v>59471C</v>
      </c>
      <c r="O112" s="410" t="str">
        <f t="shared" si="52"/>
        <v>210</v>
      </c>
      <c r="P112" s="332" t="str">
        <f t="shared" si="59"/>
        <v>Police Police Background Specialist</v>
      </c>
      <c r="Q112" s="411" cm="1">
        <f t="array" aca="1" ref="Q112" ca="1">ROUND(IF($M112="Y",VLOOKUP($N112,INDIRECT($N$2),Q$5,0)*INDIRECT($M$3),VLOOKUP($N112,INDIRECT($N$2),Q$5,0)),IF(LEFT($E112,1)="N",3,0))</f>
        <v>30.571000000000002</v>
      </c>
      <c r="R112" s="411" cm="1">
        <f t="array" aca="1" ref="R112" ca="1">ROUND(IF($M112="Y",VLOOKUP($N112,INDIRECT($N$2),R$5,0)*INDIRECT($M$3),VLOOKUP($N112,INDIRECT($N$2),R$5,0)),IF(LEFT($E112,1)="N",3,0))</f>
        <v>32.094999999999999</v>
      </c>
      <c r="S112" s="411" cm="1">
        <f t="array" aca="1" ref="S112" ca="1">ROUND(IF($M112="Y",VLOOKUP($N112,INDIRECT($N$2),S$5,0)*INDIRECT($M$3),VLOOKUP($N112,INDIRECT($N$2),S$5,0)),IF(LEFT($E112,1)="N",3,0))</f>
        <v>33.703000000000003</v>
      </c>
      <c r="T112" s="411" cm="1">
        <f t="array" aca="1" ref="T112" ca="1">ROUND(IF($M112="Y",VLOOKUP($N112,INDIRECT($N$2),T$5,0)*INDIRECT($M$3),VLOOKUP($N112,INDIRECT($N$2),T$5,0)),IF(LEFT($E112,1)="N",3,0))</f>
        <v>35.387</v>
      </c>
      <c r="U112" s="411" cm="1">
        <f t="array" aca="1" ref="U112" ca="1">ROUND(IF($M112="Y",VLOOKUP($N112,INDIRECT($N$2),U$5,0)*INDIRECT($M$3),VLOOKUP($N112,INDIRECT($N$2),U$5,0)),IF(LEFT($E112,1)="N",3,0))</f>
        <v>37.156999999999996</v>
      </c>
      <c r="V112" s="454"/>
      <c r="W112" s="412" t="str">
        <f t="shared" ref="W112:W146" si="68">M112</f>
        <v>Y</v>
      </c>
      <c r="X112" s="355" t="str">
        <f t="shared" si="65"/>
        <v>59471C</v>
      </c>
      <c r="Y112" s="413" t="str">
        <f t="shared" si="67"/>
        <v>210</v>
      </c>
      <c r="Z112" s="355" t="str">
        <f t="shared" si="66"/>
        <v>Police Police Background Specialist</v>
      </c>
      <c r="AA112" s="414">
        <f t="shared" ca="1" si="60"/>
        <v>30.571000000000002</v>
      </c>
      <c r="AB112" s="414">
        <f t="shared" ca="1" si="61"/>
        <v>32.094999999999999</v>
      </c>
      <c r="AC112" s="414">
        <f t="shared" ca="1" si="62"/>
        <v>33.703000000000003</v>
      </c>
      <c r="AD112" s="414">
        <f t="shared" ca="1" si="63"/>
        <v>35.387</v>
      </c>
      <c r="AE112" s="414">
        <f t="shared" ca="1" si="64"/>
        <v>37.156999999999996</v>
      </c>
    </row>
    <row r="113" spans="1:31">
      <c r="A113" s="406" t="s">
        <v>708</v>
      </c>
      <c r="B113" s="464" t="s">
        <v>709</v>
      </c>
      <c r="C113" s="406">
        <v>6</v>
      </c>
      <c r="D113" s="407" t="s">
        <v>105</v>
      </c>
      <c r="E113" s="406" t="s">
        <v>43</v>
      </c>
      <c r="F113" s="406">
        <v>283</v>
      </c>
      <c r="G113" s="409">
        <f t="shared" ca="1" si="53"/>
        <v>28.870999999999999</v>
      </c>
      <c r="H113" s="409">
        <f t="shared" ca="1" si="54"/>
        <v>30.317</v>
      </c>
      <c r="I113" s="409">
        <f t="shared" ca="1" si="55"/>
        <v>31.83</v>
      </c>
      <c r="J113" s="409">
        <f t="shared" ca="1" si="56"/>
        <v>33.424999999999997</v>
      </c>
      <c r="K113" s="409">
        <f t="shared" ca="1" si="57"/>
        <v>35.094999999999999</v>
      </c>
      <c r="L113" s="502"/>
      <c r="M113" s="335" t="s">
        <v>588</v>
      </c>
      <c r="N113" s="331" t="str">
        <f t="shared" si="58"/>
        <v>59474C</v>
      </c>
      <c r="O113" s="410" t="str">
        <f t="shared" si="52"/>
        <v>076</v>
      </c>
      <c r="P113" s="332" t="str">
        <f t="shared" si="59"/>
        <v>Police Records Technician</v>
      </c>
      <c r="Q113" s="411" cm="1">
        <f t="array" aca="1" ref="Q113" ca="1">ROUND(IF($M113="Y",VLOOKUP($N113,INDIRECT($N$2),Q$5,0)*INDIRECT($M$3),VLOOKUP($N113,INDIRECT($N$2),Q$5,0)),IF(LEFT($E113,1)="N",3,0))</f>
        <v>28.870999999999999</v>
      </c>
      <c r="R113" s="411" cm="1">
        <f t="array" aca="1" ref="R113" ca="1">ROUND(IF($M113="Y",VLOOKUP($N113,INDIRECT($N$2),R$5,0)*INDIRECT($M$3),VLOOKUP($N113,INDIRECT($N$2),R$5,0)),IF(LEFT($E113,1)="N",3,0))</f>
        <v>30.317</v>
      </c>
      <c r="S113" s="411" cm="1">
        <f t="array" aca="1" ref="S113" ca="1">ROUND(IF($M113="Y",VLOOKUP($N113,INDIRECT($N$2),S$5,0)*INDIRECT($M$3),VLOOKUP($N113,INDIRECT($N$2),S$5,0)),IF(LEFT($E113,1)="N",3,0))</f>
        <v>31.83</v>
      </c>
      <c r="T113" s="411" cm="1">
        <f t="array" aca="1" ref="T113" ca="1">ROUND(IF($M113="Y",VLOOKUP($N113,INDIRECT($N$2),T$5,0)*INDIRECT($M$3),VLOOKUP($N113,INDIRECT($N$2),T$5,0)),IF(LEFT($E113,1)="N",3,0))</f>
        <v>33.424999999999997</v>
      </c>
      <c r="U113" s="411" cm="1">
        <f t="array" aca="1" ref="U113" ca="1">ROUND(IF($M113="Y",VLOOKUP($N113,INDIRECT($N$2),U$5,0)*INDIRECT($M$3),VLOOKUP($N113,INDIRECT($N$2),U$5,0)),IF(LEFT($E113,1)="N",3,0))</f>
        <v>35.094999999999999</v>
      </c>
      <c r="V113" s="454"/>
      <c r="W113" s="412" t="str">
        <f t="shared" si="68"/>
        <v>Y</v>
      </c>
      <c r="X113" s="355" t="str">
        <f t="shared" si="65"/>
        <v>59474C</v>
      </c>
      <c r="Y113" s="413" t="str">
        <f t="shared" si="67"/>
        <v>076</v>
      </c>
      <c r="Z113" s="355" t="str">
        <f t="shared" si="66"/>
        <v>Police Records Technician</v>
      </c>
      <c r="AA113" s="414">
        <f t="shared" ca="1" si="60"/>
        <v>28.870999999999999</v>
      </c>
      <c r="AB113" s="414">
        <f t="shared" ca="1" si="61"/>
        <v>30.317</v>
      </c>
      <c r="AC113" s="414">
        <f t="shared" ca="1" si="62"/>
        <v>31.83</v>
      </c>
      <c r="AD113" s="414">
        <f t="shared" ca="1" si="63"/>
        <v>33.424999999999997</v>
      </c>
      <c r="AE113" s="414">
        <f t="shared" ca="1" si="64"/>
        <v>35.094999999999999</v>
      </c>
    </row>
    <row r="114" spans="1:31">
      <c r="A114" s="406" t="s">
        <v>561</v>
      </c>
      <c r="B114" s="464" t="s">
        <v>560</v>
      </c>
      <c r="C114" s="406">
        <v>7</v>
      </c>
      <c r="D114" s="407" t="s">
        <v>562</v>
      </c>
      <c r="E114" s="406" t="s">
        <v>43</v>
      </c>
      <c r="F114" s="406">
        <v>350</v>
      </c>
      <c r="G114" s="409">
        <f t="shared" ca="1" si="53"/>
        <v>34.825000000000003</v>
      </c>
      <c r="H114" s="409">
        <f t="shared" ca="1" si="54"/>
        <v>36.563000000000002</v>
      </c>
      <c r="I114" s="409">
        <f t="shared" ca="1" si="55"/>
        <v>38.392000000000003</v>
      </c>
      <c r="J114" s="409">
        <f t="shared" ca="1" si="56"/>
        <v>40.311999999999998</v>
      </c>
      <c r="K114" s="409">
        <f t="shared" ca="1" si="57"/>
        <v>42.328000000000003</v>
      </c>
      <c r="L114" s="502"/>
      <c r="M114" s="335" t="s">
        <v>588</v>
      </c>
      <c r="N114" s="331" t="str">
        <f t="shared" si="58"/>
        <v>53007C</v>
      </c>
      <c r="O114" s="410" t="str">
        <f t="shared" si="52"/>
        <v>125</v>
      </c>
      <c r="P114" s="332" t="str">
        <f t="shared" si="59"/>
        <v>Police Support Specialist</v>
      </c>
      <c r="Q114" s="411" cm="1">
        <f t="array" aca="1" ref="Q114" ca="1">ROUND(IF($M114="Y",VLOOKUP($N114,INDIRECT($N$2),Q$5,0)*INDIRECT($M$3),VLOOKUP($N114,INDIRECT($N$2),Q$5,0)),IF(LEFT($E114,1)="N",3,0))</f>
        <v>34.825000000000003</v>
      </c>
      <c r="R114" s="411" cm="1">
        <f t="array" aca="1" ref="R114" ca="1">ROUND(IF($M114="Y",VLOOKUP($N114,INDIRECT($N$2),R$5,0)*INDIRECT($M$3),VLOOKUP($N114,INDIRECT($N$2),R$5,0)),IF(LEFT($E114,1)="N",3,0))</f>
        <v>36.563000000000002</v>
      </c>
      <c r="S114" s="411" cm="1">
        <f t="array" aca="1" ref="S114" ca="1">ROUND(IF($M114="Y",VLOOKUP($N114,INDIRECT($N$2),S$5,0)*INDIRECT($M$3),VLOOKUP($N114,INDIRECT($N$2),S$5,0)),IF(LEFT($E114,1)="N",3,0))</f>
        <v>38.392000000000003</v>
      </c>
      <c r="T114" s="411" cm="1">
        <f t="array" aca="1" ref="T114" ca="1">ROUND(IF($M114="Y",VLOOKUP($N114,INDIRECT($N$2),T$5,0)*INDIRECT($M$3),VLOOKUP($N114,INDIRECT($N$2),T$5,0)),IF(LEFT($E114,1)="N",3,0))</f>
        <v>40.311999999999998</v>
      </c>
      <c r="U114" s="411" cm="1">
        <f t="array" aca="1" ref="U114" ca="1">ROUND(IF($M114="Y",VLOOKUP($N114,INDIRECT($N$2),U$5,0)*INDIRECT($M$3),VLOOKUP($N114,INDIRECT($N$2),U$5,0)),IF(LEFT($E114,1)="N",3,0))</f>
        <v>42.328000000000003</v>
      </c>
      <c r="V114" s="454"/>
      <c r="W114" s="412" t="str">
        <f t="shared" si="68"/>
        <v>Y</v>
      </c>
      <c r="X114" s="355" t="str">
        <f t="shared" si="65"/>
        <v>53007C</v>
      </c>
      <c r="Y114" s="413" t="str">
        <f t="shared" si="67"/>
        <v>125</v>
      </c>
      <c r="Z114" s="355" t="str">
        <f t="shared" si="66"/>
        <v>Police Support Specialist</v>
      </c>
      <c r="AA114" s="414">
        <f t="shared" ca="1" si="60"/>
        <v>34.825000000000003</v>
      </c>
      <c r="AB114" s="414">
        <f t="shared" ca="1" si="61"/>
        <v>36.563000000000002</v>
      </c>
      <c r="AC114" s="414">
        <f t="shared" ca="1" si="62"/>
        <v>38.392000000000003</v>
      </c>
      <c r="AD114" s="414">
        <f t="shared" ca="1" si="63"/>
        <v>40.311999999999998</v>
      </c>
      <c r="AE114" s="414">
        <f t="shared" ca="1" si="64"/>
        <v>42.328000000000003</v>
      </c>
    </row>
    <row r="115" spans="1:31">
      <c r="A115" s="406" t="s">
        <v>254</v>
      </c>
      <c r="B115" s="464" t="s">
        <v>255</v>
      </c>
      <c r="C115" s="406">
        <v>5</v>
      </c>
      <c r="D115" s="407" t="s">
        <v>76</v>
      </c>
      <c r="E115" s="406" t="s">
        <v>43</v>
      </c>
      <c r="F115" s="406">
        <v>268</v>
      </c>
      <c r="G115" s="409">
        <f t="shared" ca="1" si="53"/>
        <v>27.692</v>
      </c>
      <c r="H115" s="409">
        <f t="shared" ca="1" si="54"/>
        <v>29.079000000000001</v>
      </c>
      <c r="I115" s="409">
        <f t="shared" ca="1" si="55"/>
        <v>30.530999999999999</v>
      </c>
      <c r="J115" s="409">
        <f t="shared" ca="1" si="56"/>
        <v>32.058</v>
      </c>
      <c r="K115" s="409">
        <f t="shared" ca="1" si="57"/>
        <v>33.661999999999999</v>
      </c>
      <c r="L115" s="502"/>
      <c r="M115" s="335" t="s">
        <v>588</v>
      </c>
      <c r="N115" s="331" t="str">
        <f t="shared" si="58"/>
        <v>08241C</v>
      </c>
      <c r="O115" s="410" t="str">
        <f t="shared" si="52"/>
        <v>060</v>
      </c>
      <c r="P115" s="332" t="str">
        <f t="shared" si="59"/>
        <v xml:space="preserve">Police Support Technician I </v>
      </c>
      <c r="Q115" s="411" cm="1">
        <f t="array" aca="1" ref="Q115" ca="1">ROUND(IF($M115="Y",VLOOKUP($N115,INDIRECT($N$2),Q$5,0)*INDIRECT($M$3),VLOOKUP($N115,INDIRECT($N$2),Q$5,0)),IF(LEFT($E115,1)="N",3,0))</f>
        <v>27.692</v>
      </c>
      <c r="R115" s="411" cm="1">
        <f t="array" aca="1" ref="R115" ca="1">ROUND(IF($M115="Y",VLOOKUP($N115,INDIRECT($N$2),R$5,0)*INDIRECT($M$3),VLOOKUP($N115,INDIRECT($N$2),R$5,0)),IF(LEFT($E115,1)="N",3,0))</f>
        <v>29.079000000000001</v>
      </c>
      <c r="S115" s="411" cm="1">
        <f t="array" aca="1" ref="S115" ca="1">ROUND(IF($M115="Y",VLOOKUP($N115,INDIRECT($N$2),S$5,0)*INDIRECT($M$3),VLOOKUP($N115,INDIRECT($N$2),S$5,0)),IF(LEFT($E115,1)="N",3,0))</f>
        <v>30.530999999999999</v>
      </c>
      <c r="T115" s="411" cm="1">
        <f t="array" aca="1" ref="T115" ca="1">ROUND(IF($M115="Y",VLOOKUP($N115,INDIRECT($N$2),T$5,0)*INDIRECT($M$3),VLOOKUP($N115,INDIRECT($N$2),T$5,0)),IF(LEFT($E115,1)="N",3,0))</f>
        <v>32.058</v>
      </c>
      <c r="U115" s="411" cm="1">
        <f t="array" aca="1" ref="U115" ca="1">ROUND(IF($M115="Y",VLOOKUP($N115,INDIRECT($N$2),U$5,0)*INDIRECT($M$3),VLOOKUP($N115,INDIRECT($N$2),U$5,0)),IF(LEFT($E115,1)="N",3,0))</f>
        <v>33.661999999999999</v>
      </c>
      <c r="V115" s="454"/>
      <c r="W115" s="412" t="str">
        <f t="shared" si="68"/>
        <v>Y</v>
      </c>
      <c r="X115" s="355" t="str">
        <f t="shared" si="65"/>
        <v>08241C</v>
      </c>
      <c r="Y115" s="413" t="str">
        <f t="shared" si="67"/>
        <v>060</v>
      </c>
      <c r="Z115" s="355" t="str">
        <f t="shared" si="66"/>
        <v xml:space="preserve">Police Support Technician I </v>
      </c>
      <c r="AA115" s="414">
        <f t="shared" ca="1" si="60"/>
        <v>27.692</v>
      </c>
      <c r="AB115" s="414">
        <f t="shared" ca="1" si="61"/>
        <v>29.079000000000001</v>
      </c>
      <c r="AC115" s="414">
        <f t="shared" ca="1" si="62"/>
        <v>30.530999999999999</v>
      </c>
      <c r="AD115" s="414">
        <f t="shared" ca="1" si="63"/>
        <v>32.058</v>
      </c>
      <c r="AE115" s="414">
        <f t="shared" ca="1" si="64"/>
        <v>33.661999999999999</v>
      </c>
    </row>
    <row r="116" spans="1:31">
      <c r="A116" s="406" t="s">
        <v>256</v>
      </c>
      <c r="B116" s="464" t="s">
        <v>257</v>
      </c>
      <c r="C116" s="406">
        <v>6</v>
      </c>
      <c r="D116" s="407" t="s">
        <v>113</v>
      </c>
      <c r="E116" s="406" t="s">
        <v>43</v>
      </c>
      <c r="F116" s="406">
        <v>308</v>
      </c>
      <c r="G116" s="409">
        <f t="shared" ca="1" si="53"/>
        <v>31.234999999999999</v>
      </c>
      <c r="H116" s="409">
        <f t="shared" ca="1" si="54"/>
        <v>32.798000000000002</v>
      </c>
      <c r="I116" s="409">
        <f t="shared" ca="1" si="55"/>
        <v>34.438000000000002</v>
      </c>
      <c r="J116" s="409">
        <f t="shared" ca="1" si="56"/>
        <v>36.161000000000001</v>
      </c>
      <c r="K116" s="409">
        <f t="shared" ca="1" si="57"/>
        <v>37.966999999999999</v>
      </c>
      <c r="L116" s="502"/>
      <c r="M116" s="335" t="s">
        <v>588</v>
      </c>
      <c r="N116" s="331" t="str">
        <f t="shared" si="58"/>
        <v>08240C</v>
      </c>
      <c r="O116" s="410" t="str">
        <f t="shared" si="52"/>
        <v>140</v>
      </c>
      <c r="P116" s="332" t="str">
        <f t="shared" si="59"/>
        <v xml:space="preserve">Police Support Technician II </v>
      </c>
      <c r="Q116" s="411" cm="1">
        <f t="array" aca="1" ref="Q116" ca="1">ROUND(IF($M116="Y",VLOOKUP($N116,INDIRECT($N$2),Q$5,0)*INDIRECT($M$3),VLOOKUP($N116,INDIRECT($N$2),Q$5,0)),IF(LEFT($E116,1)="N",3,0))</f>
        <v>31.234999999999999</v>
      </c>
      <c r="R116" s="411" cm="1">
        <f t="array" aca="1" ref="R116" ca="1">ROUND(IF($M116="Y",VLOOKUP($N116,INDIRECT($N$2),R$5,0)*INDIRECT($M$3),VLOOKUP($N116,INDIRECT($N$2),R$5,0)),IF(LEFT($E116,1)="N",3,0))</f>
        <v>32.798000000000002</v>
      </c>
      <c r="S116" s="411" cm="1">
        <f t="array" aca="1" ref="S116" ca="1">ROUND(IF($M116="Y",VLOOKUP($N116,INDIRECT($N$2),S$5,0)*INDIRECT($M$3),VLOOKUP($N116,INDIRECT($N$2),S$5,0)),IF(LEFT($E116,1)="N",3,0))</f>
        <v>34.438000000000002</v>
      </c>
      <c r="T116" s="411" cm="1">
        <f t="array" aca="1" ref="T116" ca="1">ROUND(IF($M116="Y",VLOOKUP($N116,INDIRECT($N$2),T$5,0)*INDIRECT($M$3),VLOOKUP($N116,INDIRECT($N$2),T$5,0)),IF(LEFT($E116,1)="N",3,0))</f>
        <v>36.161000000000001</v>
      </c>
      <c r="U116" s="411" cm="1">
        <f t="array" aca="1" ref="U116" ca="1">ROUND(IF($M116="Y",VLOOKUP($N116,INDIRECT($N$2),U$5,0)*INDIRECT($M$3),VLOOKUP($N116,INDIRECT($N$2),U$5,0)),IF(LEFT($E116,1)="N",3,0))</f>
        <v>37.966999999999999</v>
      </c>
      <c r="V116" s="454"/>
      <c r="W116" s="412" t="str">
        <f t="shared" si="68"/>
        <v>Y</v>
      </c>
      <c r="X116" s="355" t="str">
        <f t="shared" si="65"/>
        <v>08240C</v>
      </c>
      <c r="Y116" s="413" t="str">
        <f t="shared" si="67"/>
        <v>140</v>
      </c>
      <c r="Z116" s="355" t="str">
        <f t="shared" si="66"/>
        <v xml:space="preserve">Police Support Technician II </v>
      </c>
      <c r="AA116" s="414">
        <f t="shared" ca="1" si="60"/>
        <v>31.234999999999999</v>
      </c>
      <c r="AB116" s="414">
        <f t="shared" ca="1" si="61"/>
        <v>32.798000000000002</v>
      </c>
      <c r="AC116" s="414">
        <f t="shared" ca="1" si="62"/>
        <v>34.438000000000002</v>
      </c>
      <c r="AD116" s="414">
        <f t="shared" ca="1" si="63"/>
        <v>36.161000000000001</v>
      </c>
      <c r="AE116" s="414">
        <f t="shared" ca="1" si="64"/>
        <v>37.966999999999999</v>
      </c>
    </row>
    <row r="117" spans="1:31">
      <c r="A117" s="406" t="s">
        <v>550</v>
      </c>
      <c r="B117" s="464" t="s">
        <v>802</v>
      </c>
      <c r="C117" s="406">
        <v>7</v>
      </c>
      <c r="D117" s="407" t="s">
        <v>554</v>
      </c>
      <c r="E117" s="406" t="s">
        <v>43</v>
      </c>
      <c r="F117" s="406">
        <v>328</v>
      </c>
      <c r="G117" s="409">
        <f t="shared" ca="1" si="53"/>
        <v>32.44</v>
      </c>
      <c r="H117" s="409">
        <f t="shared" ca="1" si="54"/>
        <v>34.061</v>
      </c>
      <c r="I117" s="409">
        <f t="shared" ca="1" si="55"/>
        <v>35.765000000000001</v>
      </c>
      <c r="J117" s="409">
        <f t="shared" ca="1" si="56"/>
        <v>37.554000000000002</v>
      </c>
      <c r="K117" s="409">
        <f t="shared" ca="1" si="57"/>
        <v>39.430999999999997</v>
      </c>
      <c r="L117" s="502"/>
      <c r="M117" s="335" t="s">
        <v>588</v>
      </c>
      <c r="N117" s="331" t="str">
        <f t="shared" si="58"/>
        <v>53000C</v>
      </c>
      <c r="O117" s="410" t="str">
        <f t="shared" si="52"/>
        <v>216</v>
      </c>
      <c r="P117" s="332" t="str">
        <f t="shared" si="59"/>
        <v>Police TAC/RMS</v>
      </c>
      <c r="Q117" s="411" cm="1">
        <f t="array" aca="1" ref="Q117" ca="1">ROUND(IF($M117="Y",VLOOKUP($N117,INDIRECT($N$2),Q$5,0)*INDIRECT($M$3),VLOOKUP($N117,INDIRECT($N$2),Q$5,0)),IF(LEFT($E117,1)="N",3,0))</f>
        <v>32.44</v>
      </c>
      <c r="R117" s="411" cm="1">
        <f t="array" aca="1" ref="R117" ca="1">ROUND(IF($M117="Y",VLOOKUP($N117,INDIRECT($N$2),R$5,0)*INDIRECT($M$3),VLOOKUP($N117,INDIRECT($N$2),R$5,0)),IF(LEFT($E117,1)="N",3,0))</f>
        <v>34.061</v>
      </c>
      <c r="S117" s="411" cm="1">
        <f t="array" aca="1" ref="S117" ca="1">ROUND(IF($M117="Y",VLOOKUP($N117,INDIRECT($N$2),S$5,0)*INDIRECT($M$3),VLOOKUP($N117,INDIRECT($N$2),S$5,0)),IF(LEFT($E117,1)="N",3,0))</f>
        <v>35.765000000000001</v>
      </c>
      <c r="T117" s="411" cm="1">
        <f t="array" aca="1" ref="T117" ca="1">ROUND(IF($M117="Y",VLOOKUP($N117,INDIRECT($N$2),T$5,0)*INDIRECT($M$3),VLOOKUP($N117,INDIRECT($N$2),T$5,0)),IF(LEFT($E117,1)="N",3,0))</f>
        <v>37.554000000000002</v>
      </c>
      <c r="U117" s="411" cm="1">
        <f t="array" aca="1" ref="U117" ca="1">ROUND(IF($M117="Y",VLOOKUP($N117,INDIRECT($N$2),U$5,0)*INDIRECT($M$3),VLOOKUP($N117,INDIRECT($N$2),U$5,0)),IF(LEFT($E117,1)="N",3,0))</f>
        <v>39.430999999999997</v>
      </c>
      <c r="V117" s="454"/>
      <c r="W117" s="412" t="str">
        <f t="shared" si="68"/>
        <v>Y</v>
      </c>
      <c r="X117" s="355" t="str">
        <f t="shared" si="65"/>
        <v>53000C</v>
      </c>
      <c r="Y117" s="413" t="str">
        <f t="shared" si="67"/>
        <v>216</v>
      </c>
      <c r="Z117" s="355" t="str">
        <f t="shared" si="66"/>
        <v>Police TAC/RMS</v>
      </c>
      <c r="AA117" s="414">
        <f t="shared" ca="1" si="60"/>
        <v>32.44</v>
      </c>
      <c r="AB117" s="414">
        <f t="shared" ca="1" si="61"/>
        <v>34.061</v>
      </c>
      <c r="AC117" s="414">
        <f t="shared" ca="1" si="62"/>
        <v>35.765000000000001</v>
      </c>
      <c r="AD117" s="414">
        <f t="shared" ca="1" si="63"/>
        <v>37.554000000000002</v>
      </c>
      <c r="AE117" s="414">
        <f t="shared" ca="1" si="64"/>
        <v>39.430999999999997</v>
      </c>
    </row>
    <row r="118" spans="1:31">
      <c r="A118" s="406" t="s">
        <v>782</v>
      </c>
      <c r="B118" s="464" t="s">
        <v>803</v>
      </c>
      <c r="C118" s="406">
        <v>6</v>
      </c>
      <c r="D118" s="407" t="s">
        <v>113</v>
      </c>
      <c r="E118" s="406" t="s">
        <v>43</v>
      </c>
      <c r="F118" s="406">
        <v>308</v>
      </c>
      <c r="G118" s="409">
        <f t="shared" ca="1" si="53"/>
        <v>31.234999999999999</v>
      </c>
      <c r="H118" s="409">
        <f t="shared" ca="1" si="54"/>
        <v>32.798000000000002</v>
      </c>
      <c r="I118" s="409">
        <f t="shared" ca="1" si="55"/>
        <v>34.438000000000002</v>
      </c>
      <c r="J118" s="409">
        <f t="shared" ca="1" si="56"/>
        <v>36.161000000000001</v>
      </c>
      <c r="K118" s="409">
        <f t="shared" ca="1" si="57"/>
        <v>37.966999999999999</v>
      </c>
      <c r="L118" s="502"/>
      <c r="M118" s="335" t="s">
        <v>588</v>
      </c>
      <c r="N118" s="331" t="str">
        <f t="shared" si="58"/>
        <v>59509C</v>
      </c>
      <c r="O118" s="410" t="str">
        <f t="shared" si="52"/>
        <v>140</v>
      </c>
      <c r="P118" s="332" t="str">
        <f t="shared" si="59"/>
        <v>Police Training Division Coodinator</v>
      </c>
      <c r="Q118" s="411" cm="1">
        <f t="array" aca="1" ref="Q118" ca="1">ROUND(IF($M118="Y",VLOOKUP($N118,INDIRECT($N$2),Q$5,0)*INDIRECT($M$3),VLOOKUP($N118,INDIRECT($N$2),Q$5,0)),IF(LEFT($E118,1)="N",3,0))</f>
        <v>31.234999999999999</v>
      </c>
      <c r="R118" s="411" cm="1">
        <f t="array" aca="1" ref="R118" ca="1">ROUND(IF($M118="Y",VLOOKUP($N118,INDIRECT($N$2),R$5,0)*INDIRECT($M$3),VLOOKUP($N118,INDIRECT($N$2),R$5,0)),IF(LEFT($E118,1)="N",3,0))</f>
        <v>32.798000000000002</v>
      </c>
      <c r="S118" s="411" cm="1">
        <f t="array" aca="1" ref="S118" ca="1">ROUND(IF($M118="Y",VLOOKUP($N118,INDIRECT($N$2),S$5,0)*INDIRECT($M$3),VLOOKUP($N118,INDIRECT($N$2),S$5,0)),IF(LEFT($E118,1)="N",3,0))</f>
        <v>34.438000000000002</v>
      </c>
      <c r="T118" s="411" cm="1">
        <f t="array" aca="1" ref="T118" ca="1">ROUND(IF($M118="Y",VLOOKUP($N118,INDIRECT($N$2),T$5,0)*INDIRECT($M$3),VLOOKUP($N118,INDIRECT($N$2),T$5,0)),IF(LEFT($E118,1)="N",3,0))</f>
        <v>36.161000000000001</v>
      </c>
      <c r="U118" s="411" cm="1">
        <f t="array" aca="1" ref="U118" ca="1">ROUND(IF($M118="Y",VLOOKUP($N118,INDIRECT($N$2),U$5,0)*INDIRECT($M$3),VLOOKUP($N118,INDIRECT($N$2),U$5,0)),IF(LEFT($E118,1)="N",3,0))</f>
        <v>37.966999999999999</v>
      </c>
      <c r="V118" s="454"/>
      <c r="W118" s="412" t="str">
        <f t="shared" si="68"/>
        <v>Y</v>
      </c>
      <c r="X118" s="355" t="str">
        <f t="shared" si="65"/>
        <v>59509C</v>
      </c>
      <c r="Y118" s="413" t="str">
        <f t="shared" si="67"/>
        <v>140</v>
      </c>
      <c r="Z118" s="355" t="str">
        <f t="shared" si="66"/>
        <v>Police Training Division Coodinator</v>
      </c>
      <c r="AA118" s="414">
        <f t="shared" ca="1" si="60"/>
        <v>31.234999999999999</v>
      </c>
      <c r="AB118" s="414">
        <f t="shared" ca="1" si="61"/>
        <v>32.798000000000002</v>
      </c>
      <c r="AC118" s="414">
        <f t="shared" ca="1" si="62"/>
        <v>34.438000000000002</v>
      </c>
      <c r="AD118" s="414">
        <f t="shared" ca="1" si="63"/>
        <v>36.161000000000001</v>
      </c>
      <c r="AE118" s="414">
        <f t="shared" ca="1" si="64"/>
        <v>37.966999999999999</v>
      </c>
    </row>
    <row r="119" spans="1:31">
      <c r="A119" s="406" t="s">
        <v>542</v>
      </c>
      <c r="B119" s="464" t="s">
        <v>804</v>
      </c>
      <c r="C119" s="406">
        <v>6</v>
      </c>
      <c r="D119" s="407" t="s">
        <v>543</v>
      </c>
      <c r="E119" s="406" t="s">
        <v>43</v>
      </c>
      <c r="F119" s="406">
        <v>296</v>
      </c>
      <c r="G119" s="409">
        <f t="shared" ca="1" si="53"/>
        <v>30.045999999999999</v>
      </c>
      <c r="H119" s="409">
        <f t="shared" ca="1" si="54"/>
        <v>31.545999999999999</v>
      </c>
      <c r="I119" s="409">
        <f t="shared" ca="1" si="55"/>
        <v>33.124000000000002</v>
      </c>
      <c r="J119" s="409">
        <f t="shared" ca="1" si="56"/>
        <v>34.780999999999999</v>
      </c>
      <c r="K119" s="409">
        <f t="shared" ca="1" si="57"/>
        <v>36.518999999999998</v>
      </c>
      <c r="L119" s="502"/>
      <c r="M119" s="335" t="s">
        <v>588</v>
      </c>
      <c r="N119" s="331" t="str">
        <f t="shared" si="58"/>
        <v>52994C</v>
      </c>
      <c r="O119" s="410" t="str">
        <f t="shared" si="52"/>
        <v>161</v>
      </c>
      <c r="P119" s="332" t="str">
        <f t="shared" si="59"/>
        <v>Police Warehouse Specialist</v>
      </c>
      <c r="Q119" s="411" cm="1">
        <f t="array" aca="1" ref="Q119" ca="1">ROUND(IF($M119="Y",VLOOKUP($N119,INDIRECT($N$2),Q$5,0)*INDIRECT($M$3),VLOOKUP($N119,INDIRECT($N$2),Q$5,0)),IF(LEFT($E119,1)="N",3,0))</f>
        <v>30.045999999999999</v>
      </c>
      <c r="R119" s="411" cm="1">
        <f t="array" aca="1" ref="R119" ca="1">ROUND(IF($M119="Y",VLOOKUP($N119,INDIRECT($N$2),R$5,0)*INDIRECT($M$3),VLOOKUP($N119,INDIRECT($N$2),R$5,0)),IF(LEFT($E119,1)="N",3,0))</f>
        <v>31.545999999999999</v>
      </c>
      <c r="S119" s="411" cm="1">
        <f t="array" aca="1" ref="S119" ca="1">ROUND(IF($M119="Y",VLOOKUP($N119,INDIRECT($N$2),S$5,0)*INDIRECT($M$3),VLOOKUP($N119,INDIRECT($N$2),S$5,0)),IF(LEFT($E119,1)="N",3,0))</f>
        <v>33.124000000000002</v>
      </c>
      <c r="T119" s="411" cm="1">
        <f t="array" aca="1" ref="T119" ca="1">ROUND(IF($M119="Y",VLOOKUP($N119,INDIRECT($N$2),T$5,0)*INDIRECT($M$3),VLOOKUP($N119,INDIRECT($N$2),T$5,0)),IF(LEFT($E119,1)="N",3,0))</f>
        <v>34.780999999999999</v>
      </c>
      <c r="U119" s="411" cm="1">
        <f t="array" aca="1" ref="U119" ca="1">ROUND(IF($M119="Y",VLOOKUP($N119,INDIRECT($N$2),U$5,0)*INDIRECT($M$3),VLOOKUP($N119,INDIRECT($N$2),U$5,0)),IF(LEFT($E119,1)="N",3,0))</f>
        <v>36.518999999999998</v>
      </c>
      <c r="V119" s="454"/>
      <c r="W119" s="412" t="str">
        <f t="shared" si="68"/>
        <v>Y</v>
      </c>
      <c r="X119" s="355" t="str">
        <f t="shared" si="65"/>
        <v>52994C</v>
      </c>
      <c r="Y119" s="413" t="str">
        <f t="shared" si="67"/>
        <v>161</v>
      </c>
      <c r="Z119" s="355" t="str">
        <f t="shared" si="66"/>
        <v>Police Warehouse Specialist</v>
      </c>
      <c r="AA119" s="414">
        <f t="shared" ca="1" si="60"/>
        <v>30.045999999999999</v>
      </c>
      <c r="AB119" s="414">
        <f t="shared" ca="1" si="61"/>
        <v>31.545999999999999</v>
      </c>
      <c r="AC119" s="414">
        <f t="shared" ca="1" si="62"/>
        <v>33.124000000000002</v>
      </c>
      <c r="AD119" s="414">
        <f t="shared" ca="1" si="63"/>
        <v>34.780999999999999</v>
      </c>
      <c r="AE119" s="414">
        <f t="shared" ca="1" si="64"/>
        <v>36.518999999999998</v>
      </c>
    </row>
    <row r="120" spans="1:31">
      <c r="A120" s="420" t="s">
        <v>35</v>
      </c>
      <c r="B120" s="467" t="s">
        <v>37</v>
      </c>
      <c r="C120" s="420">
        <v>11</v>
      </c>
      <c r="D120" s="407" t="s">
        <v>36</v>
      </c>
      <c r="E120" s="420" t="s">
        <v>21</v>
      </c>
      <c r="F120" s="420">
        <v>523</v>
      </c>
      <c r="G120" s="409">
        <f t="shared" ca="1" si="53"/>
        <v>101801</v>
      </c>
      <c r="H120" s="409">
        <f t="shared" ca="1" si="54"/>
        <v>106891</v>
      </c>
      <c r="I120" s="409">
        <f t="shared" ca="1" si="55"/>
        <v>112237</v>
      </c>
      <c r="J120" s="409">
        <f t="shared" ca="1" si="56"/>
        <v>117849</v>
      </c>
      <c r="K120" s="409">
        <f t="shared" ca="1" si="57"/>
        <v>123742</v>
      </c>
      <c r="L120" s="502"/>
      <c r="M120" s="335" t="s">
        <v>588</v>
      </c>
      <c r="N120" s="331" t="str">
        <f t="shared" si="58"/>
        <v>52900C</v>
      </c>
      <c r="O120" s="410" t="str">
        <f t="shared" si="52"/>
        <v>117</v>
      </c>
      <c r="P120" s="332" t="str">
        <f t="shared" si="59"/>
        <v xml:space="preserve">Principal Project Crd (CPED) </v>
      </c>
      <c r="Q120" s="411" cm="1">
        <f t="array" aca="1" ref="Q120" ca="1">ROUND(IF($M120="Y",VLOOKUP($N120,INDIRECT($N$2),Q$5,0)*INDIRECT($M$3),VLOOKUP($N120,INDIRECT($N$2),Q$5,0)),IF(LEFT($E120,1)="N",3,0))</f>
        <v>101801</v>
      </c>
      <c r="R120" s="411" cm="1">
        <f t="array" aca="1" ref="R120" ca="1">ROUND(IF($M120="Y",VLOOKUP($N120,INDIRECT($N$2),R$5,0)*INDIRECT($M$3),VLOOKUP($N120,INDIRECT($N$2),R$5,0)),IF(LEFT($E120,1)="N",3,0))</f>
        <v>106891</v>
      </c>
      <c r="S120" s="411" cm="1">
        <f t="array" aca="1" ref="S120" ca="1">ROUND(IF($M120="Y",VLOOKUP($N120,INDIRECT($N$2),S$5,0)*INDIRECT($M$3),VLOOKUP($N120,INDIRECT($N$2),S$5,0)),IF(LEFT($E120,1)="N",3,0))</f>
        <v>112237</v>
      </c>
      <c r="T120" s="411" cm="1">
        <f t="array" aca="1" ref="T120" ca="1">ROUND(IF($M120="Y",VLOOKUP($N120,INDIRECT($N$2),T$5,0)*INDIRECT($M$3),VLOOKUP($N120,INDIRECT($N$2),T$5,0)),IF(LEFT($E120,1)="N",3,0))</f>
        <v>117849</v>
      </c>
      <c r="U120" s="411" cm="1">
        <f t="array" aca="1" ref="U120" ca="1">ROUND(IF($M120="Y",VLOOKUP($N120,INDIRECT($N$2),U$5,0)*INDIRECT($M$3),VLOOKUP($N120,INDIRECT($N$2),U$5,0)),IF(LEFT($E120,1)="N",3,0))</f>
        <v>123742</v>
      </c>
      <c r="V120" s="454"/>
      <c r="W120" s="412" t="str">
        <f t="shared" si="68"/>
        <v>Y</v>
      </c>
      <c r="X120" s="355" t="str">
        <f t="shared" si="65"/>
        <v>52900C</v>
      </c>
      <c r="Y120" s="413" t="str">
        <f t="shared" si="67"/>
        <v>117</v>
      </c>
      <c r="Z120" s="355" t="str">
        <f t="shared" si="66"/>
        <v xml:space="preserve">Principal Project Crd (CPED) </v>
      </c>
      <c r="AA120" s="414">
        <f t="shared" ca="1" si="60"/>
        <v>48.942999999999998</v>
      </c>
      <c r="AB120" s="414">
        <f t="shared" ca="1" si="61"/>
        <v>51.39</v>
      </c>
      <c r="AC120" s="414">
        <f t="shared" ca="1" si="62"/>
        <v>53.960999999999999</v>
      </c>
      <c r="AD120" s="414">
        <f t="shared" ca="1" si="63"/>
        <v>56.658999999999999</v>
      </c>
      <c r="AE120" s="414">
        <f t="shared" ca="1" si="64"/>
        <v>59.491999999999997</v>
      </c>
    </row>
    <row r="121" spans="1:31">
      <c r="A121" s="406" t="s">
        <v>719</v>
      </c>
      <c r="B121" s="464" t="s">
        <v>506</v>
      </c>
      <c r="C121" s="406">
        <v>7</v>
      </c>
      <c r="D121" s="407" t="s">
        <v>746</v>
      </c>
      <c r="E121" s="406" t="s">
        <v>43</v>
      </c>
      <c r="F121" s="406">
        <v>338</v>
      </c>
      <c r="G121" s="409">
        <f t="shared" ca="1" si="53"/>
        <v>33.593000000000004</v>
      </c>
      <c r="H121" s="409">
        <f t="shared" ca="1" si="54"/>
        <v>35.283000000000001</v>
      </c>
      <c r="I121" s="409">
        <f t="shared" ca="1" si="55"/>
        <v>37.042000000000002</v>
      </c>
      <c r="J121" s="409">
        <f t="shared" ca="1" si="56"/>
        <v>38.896000000000001</v>
      </c>
      <c r="K121" s="409">
        <f t="shared" ca="1" si="57"/>
        <v>40.847000000000001</v>
      </c>
      <c r="L121" s="502"/>
      <c r="M121" s="335" t="s">
        <v>588</v>
      </c>
      <c r="N121" s="331" t="str">
        <f t="shared" si="58"/>
        <v>52950C</v>
      </c>
      <c r="O121" s="410" t="str">
        <f t="shared" si="52"/>
        <v>7</v>
      </c>
      <c r="P121" s="332" t="str">
        <f t="shared" si="59"/>
        <v>Process Logic Control Technician</v>
      </c>
      <c r="Q121" s="411" cm="1">
        <f t="array" aca="1" ref="Q121" ca="1">ROUND(IF($M121="Y",VLOOKUP($N121,INDIRECT($N$2),Q$5,0)*INDIRECT($M$3),VLOOKUP($N121,INDIRECT($N$2),Q$5,0)),IF(LEFT($E121,1)="N",3,0))</f>
        <v>33.593000000000004</v>
      </c>
      <c r="R121" s="411" cm="1">
        <f t="array" aca="1" ref="R121" ca="1">ROUND(IF($M121="Y",VLOOKUP($N121,INDIRECT($N$2),R$5,0)*INDIRECT($M$3),VLOOKUP($N121,INDIRECT($N$2),R$5,0)),IF(LEFT($E121,1)="N",3,0))</f>
        <v>35.283000000000001</v>
      </c>
      <c r="S121" s="411" cm="1">
        <f t="array" aca="1" ref="S121" ca="1">ROUND(IF($M121="Y",VLOOKUP($N121,INDIRECT($N$2),S$5,0)*INDIRECT($M$3),VLOOKUP($N121,INDIRECT($N$2),S$5,0)),IF(LEFT($E121,1)="N",3,0))</f>
        <v>37.042000000000002</v>
      </c>
      <c r="T121" s="411" cm="1">
        <f t="array" aca="1" ref="T121" ca="1">ROUND(IF($M121="Y",VLOOKUP($N121,INDIRECT($N$2),T$5,0)*INDIRECT($M$3),VLOOKUP($N121,INDIRECT($N$2),T$5,0)),IF(LEFT($E121,1)="N",3,0))</f>
        <v>38.896000000000001</v>
      </c>
      <c r="U121" s="411" cm="1">
        <f t="array" aca="1" ref="U121" ca="1">ROUND(IF($M121="Y",VLOOKUP($N121,INDIRECT($N$2),U$5,0)*INDIRECT($M$3),VLOOKUP($N121,INDIRECT($N$2),U$5,0)),IF(LEFT($E121,1)="N",3,0))</f>
        <v>40.847000000000001</v>
      </c>
      <c r="V121" s="454"/>
      <c r="W121" s="412" t="str">
        <f t="shared" si="68"/>
        <v>Y</v>
      </c>
      <c r="X121" s="355" t="str">
        <f t="shared" si="65"/>
        <v>52950C</v>
      </c>
      <c r="Y121" s="413" t="str">
        <f t="shared" si="67"/>
        <v>7</v>
      </c>
      <c r="Z121" s="355" t="str">
        <f t="shared" si="66"/>
        <v>Process Logic Control Technician</v>
      </c>
      <c r="AA121" s="414">
        <f t="shared" ca="1" si="60"/>
        <v>33.593000000000004</v>
      </c>
      <c r="AB121" s="414">
        <f t="shared" ca="1" si="61"/>
        <v>35.283000000000001</v>
      </c>
      <c r="AC121" s="414">
        <f t="shared" ca="1" si="62"/>
        <v>37.042000000000002</v>
      </c>
      <c r="AD121" s="414">
        <f t="shared" ca="1" si="63"/>
        <v>38.896000000000001</v>
      </c>
      <c r="AE121" s="414">
        <f t="shared" ca="1" si="64"/>
        <v>40.847000000000001</v>
      </c>
    </row>
    <row r="122" spans="1:31">
      <c r="A122" s="406" t="s">
        <v>258</v>
      </c>
      <c r="B122" s="464" t="s">
        <v>260</v>
      </c>
      <c r="C122" s="406">
        <v>6</v>
      </c>
      <c r="D122" s="407" t="s">
        <v>259</v>
      </c>
      <c r="E122" s="406" t="s">
        <v>43</v>
      </c>
      <c r="F122" s="406">
        <v>280</v>
      </c>
      <c r="G122" s="409">
        <f t="shared" ca="1" si="53"/>
        <v>28.870999999999999</v>
      </c>
      <c r="H122" s="409">
        <f t="shared" ca="1" si="54"/>
        <v>30.317</v>
      </c>
      <c r="I122" s="409">
        <f t="shared" ca="1" si="55"/>
        <v>31.83</v>
      </c>
      <c r="J122" s="409">
        <f t="shared" ca="1" si="56"/>
        <v>33.424999999999997</v>
      </c>
      <c r="K122" s="409">
        <f t="shared" ca="1" si="57"/>
        <v>35.094999999999999</v>
      </c>
      <c r="L122" s="502"/>
      <c r="M122" s="335" t="s">
        <v>588</v>
      </c>
      <c r="N122" s="331" t="str">
        <f t="shared" si="58"/>
        <v>08340C</v>
      </c>
      <c r="O122" s="410" t="str">
        <f t="shared" si="52"/>
        <v>160</v>
      </c>
      <c r="P122" s="332" t="str">
        <f t="shared" si="59"/>
        <v xml:space="preserve">Program Aide II </v>
      </c>
      <c r="Q122" s="411" cm="1">
        <f t="array" aca="1" ref="Q122" ca="1">ROUND(IF($M122="Y",VLOOKUP($N122,INDIRECT($N$2),Q$5,0)*INDIRECT($M$3),VLOOKUP($N122,INDIRECT($N$2),Q$5,0)),IF(LEFT($E122,1)="N",3,0))</f>
        <v>28.870999999999999</v>
      </c>
      <c r="R122" s="411" cm="1">
        <f t="array" aca="1" ref="R122" ca="1">ROUND(IF($M122="Y",VLOOKUP($N122,INDIRECT($N$2),R$5,0)*INDIRECT($M$3),VLOOKUP($N122,INDIRECT($N$2),R$5,0)),IF(LEFT($E122,1)="N",3,0))</f>
        <v>30.317</v>
      </c>
      <c r="S122" s="411" cm="1">
        <f t="array" aca="1" ref="S122" ca="1">ROUND(IF($M122="Y",VLOOKUP($N122,INDIRECT($N$2),S$5,0)*INDIRECT($M$3),VLOOKUP($N122,INDIRECT($N$2),S$5,0)),IF(LEFT($E122,1)="N",3,0))</f>
        <v>31.83</v>
      </c>
      <c r="T122" s="411" cm="1">
        <f t="array" aca="1" ref="T122" ca="1">ROUND(IF($M122="Y",VLOOKUP($N122,INDIRECT($N$2),T$5,0)*INDIRECT($M$3),VLOOKUP($N122,INDIRECT($N$2),T$5,0)),IF(LEFT($E122,1)="N",3,0))</f>
        <v>33.424999999999997</v>
      </c>
      <c r="U122" s="411" cm="1">
        <f t="array" aca="1" ref="U122" ca="1">ROUND(IF($M122="Y",VLOOKUP($N122,INDIRECT($N$2),U$5,0)*INDIRECT($M$3),VLOOKUP($N122,INDIRECT($N$2),U$5,0)),IF(LEFT($E122,1)="N",3,0))</f>
        <v>35.094999999999999</v>
      </c>
      <c r="V122" s="454"/>
      <c r="W122" s="412" t="str">
        <f t="shared" si="68"/>
        <v>Y</v>
      </c>
      <c r="X122" s="355" t="str">
        <f t="shared" si="65"/>
        <v>08340C</v>
      </c>
      <c r="Y122" s="413" t="str">
        <f t="shared" si="67"/>
        <v>160</v>
      </c>
      <c r="Z122" s="355" t="str">
        <f t="shared" si="66"/>
        <v xml:space="preserve">Program Aide II </v>
      </c>
      <c r="AA122" s="414">
        <f t="shared" ca="1" si="60"/>
        <v>28.870999999999999</v>
      </c>
      <c r="AB122" s="414">
        <f t="shared" ca="1" si="61"/>
        <v>30.317</v>
      </c>
      <c r="AC122" s="414">
        <f t="shared" ca="1" si="62"/>
        <v>31.83</v>
      </c>
      <c r="AD122" s="414">
        <f t="shared" ca="1" si="63"/>
        <v>33.424999999999997</v>
      </c>
      <c r="AE122" s="414">
        <f t="shared" ca="1" si="64"/>
        <v>35.094999999999999</v>
      </c>
    </row>
    <row r="123" spans="1:31">
      <c r="A123" s="406" t="s">
        <v>530</v>
      </c>
      <c r="B123" s="464" t="s">
        <v>529</v>
      </c>
      <c r="C123" s="406">
        <v>6</v>
      </c>
      <c r="D123" s="407" t="s">
        <v>118</v>
      </c>
      <c r="E123" s="406" t="s">
        <v>43</v>
      </c>
      <c r="F123" s="406">
        <v>295</v>
      </c>
      <c r="G123" s="409">
        <f t="shared" ca="1" si="53"/>
        <v>30.045999999999999</v>
      </c>
      <c r="H123" s="409">
        <f t="shared" ca="1" si="54"/>
        <v>31.545999999999999</v>
      </c>
      <c r="I123" s="409">
        <f t="shared" ca="1" si="55"/>
        <v>33.124000000000002</v>
      </c>
      <c r="J123" s="409">
        <f t="shared" ca="1" si="56"/>
        <v>34.781999999999996</v>
      </c>
      <c r="K123" s="409">
        <f t="shared" ca="1" si="57"/>
        <v>36.518999999999998</v>
      </c>
      <c r="L123" s="502"/>
      <c r="M123" s="335" t="s">
        <v>588</v>
      </c>
      <c r="N123" s="331" t="str">
        <f t="shared" si="58"/>
        <v>52981C</v>
      </c>
      <c r="O123" s="410" t="str">
        <f t="shared" si="52"/>
        <v>067</v>
      </c>
      <c r="P123" s="332" t="str">
        <f t="shared" si="59"/>
        <v>Public Service Agent</v>
      </c>
      <c r="Q123" s="411" cm="1">
        <f t="array" aca="1" ref="Q123" ca="1">ROUND(IF($M123="Y",VLOOKUP($N123,INDIRECT($N$2),Q$5,0)*INDIRECT($M$3),VLOOKUP($N123,INDIRECT($N$2),Q$5,0)),IF(LEFT($E123,1)="N",3,0))</f>
        <v>30.045999999999999</v>
      </c>
      <c r="R123" s="411" cm="1">
        <f t="array" aca="1" ref="R123" ca="1">ROUND(IF($M123="Y",VLOOKUP($N123,INDIRECT($N$2),R$5,0)*INDIRECT($M$3),VLOOKUP($N123,INDIRECT($N$2),R$5,0)),IF(LEFT($E123,1)="N",3,0))</f>
        <v>31.545999999999999</v>
      </c>
      <c r="S123" s="411" cm="1">
        <f t="array" aca="1" ref="S123" ca="1">ROUND(IF($M123="Y",VLOOKUP($N123,INDIRECT($N$2),S$5,0)*INDIRECT($M$3),VLOOKUP($N123,INDIRECT($N$2),S$5,0)),IF(LEFT($E123,1)="N",3,0))</f>
        <v>33.124000000000002</v>
      </c>
      <c r="T123" s="411" cm="1">
        <f t="array" aca="1" ref="T123" ca="1">ROUND(IF($M123="Y",VLOOKUP($N123,INDIRECT($N$2),T$5,0)*INDIRECT($M$3),VLOOKUP($N123,INDIRECT($N$2),T$5,0)),IF(LEFT($E123,1)="N",3,0))</f>
        <v>34.781999999999996</v>
      </c>
      <c r="U123" s="411" cm="1">
        <f t="array" aca="1" ref="U123" ca="1">ROUND(IF($M123="Y",VLOOKUP($N123,INDIRECT($N$2),U$5,0)*INDIRECT($M$3),VLOOKUP($N123,INDIRECT($N$2),U$5,0)),IF(LEFT($E123,1)="N",3,0))</f>
        <v>36.518999999999998</v>
      </c>
      <c r="V123" s="454"/>
      <c r="W123" s="412" t="str">
        <f t="shared" si="68"/>
        <v>Y</v>
      </c>
      <c r="X123" s="355" t="str">
        <f t="shared" si="65"/>
        <v>52981C</v>
      </c>
      <c r="Y123" s="413" t="str">
        <f t="shared" si="67"/>
        <v>067</v>
      </c>
      <c r="Z123" s="355" t="str">
        <f t="shared" si="66"/>
        <v>Public Service Agent</v>
      </c>
      <c r="AA123" s="414">
        <f t="shared" ca="1" si="60"/>
        <v>30.045999999999999</v>
      </c>
      <c r="AB123" s="414">
        <f t="shared" ca="1" si="61"/>
        <v>31.545999999999999</v>
      </c>
      <c r="AC123" s="414">
        <f t="shared" ca="1" si="62"/>
        <v>33.124000000000002</v>
      </c>
      <c r="AD123" s="414">
        <f t="shared" ca="1" si="63"/>
        <v>34.781999999999996</v>
      </c>
      <c r="AE123" s="414">
        <f t="shared" ca="1" si="64"/>
        <v>36.518999999999998</v>
      </c>
    </row>
    <row r="124" spans="1:31">
      <c r="A124" s="406" t="s">
        <v>274</v>
      </c>
      <c r="B124" s="464" t="s">
        <v>275</v>
      </c>
      <c r="C124" s="406">
        <v>7</v>
      </c>
      <c r="D124" s="407" t="s">
        <v>66</v>
      </c>
      <c r="E124" s="406" t="s">
        <v>43</v>
      </c>
      <c r="F124" s="406">
        <v>320</v>
      </c>
      <c r="G124" s="409">
        <f t="shared" ca="1" si="53"/>
        <v>32.44</v>
      </c>
      <c r="H124" s="409">
        <f t="shared" ca="1" si="54"/>
        <v>34.061</v>
      </c>
      <c r="I124" s="409">
        <f t="shared" ca="1" si="55"/>
        <v>35.765000000000001</v>
      </c>
      <c r="J124" s="409">
        <f t="shared" ca="1" si="56"/>
        <v>37.554000000000002</v>
      </c>
      <c r="K124" s="409">
        <f t="shared" ca="1" si="57"/>
        <v>39.430999999999997</v>
      </c>
      <c r="L124" s="502"/>
      <c r="M124" s="335" t="s">
        <v>588</v>
      </c>
      <c r="N124" s="331" t="str">
        <f t="shared" si="58"/>
        <v>52775C</v>
      </c>
      <c r="O124" s="410" t="str">
        <f t="shared" si="52"/>
        <v>064</v>
      </c>
      <c r="P124" s="332" t="str">
        <f t="shared" si="59"/>
        <v xml:space="preserve">Real Estate Assistant </v>
      </c>
      <c r="Q124" s="411" cm="1">
        <f t="array" aca="1" ref="Q124" ca="1">ROUND(IF($M124="Y",VLOOKUP($N124,INDIRECT($N$2),Q$5,0)*INDIRECT($M$3),VLOOKUP($N124,INDIRECT($N$2),Q$5,0)),IF(LEFT($E124,1)="N",3,0))</f>
        <v>32.44</v>
      </c>
      <c r="R124" s="411" cm="1">
        <f t="array" aca="1" ref="R124" ca="1">ROUND(IF($M124="Y",VLOOKUP($N124,INDIRECT($N$2),R$5,0)*INDIRECT($M$3),VLOOKUP($N124,INDIRECT($N$2),R$5,0)),IF(LEFT($E124,1)="N",3,0))</f>
        <v>34.061</v>
      </c>
      <c r="S124" s="411" cm="1">
        <f t="array" aca="1" ref="S124" ca="1">ROUND(IF($M124="Y",VLOOKUP($N124,INDIRECT($N$2),S$5,0)*INDIRECT($M$3),VLOOKUP($N124,INDIRECT($N$2),S$5,0)),IF(LEFT($E124,1)="N",3,0))</f>
        <v>35.765000000000001</v>
      </c>
      <c r="T124" s="411" cm="1">
        <f t="array" aca="1" ref="T124" ca="1">ROUND(IF($M124="Y",VLOOKUP($N124,INDIRECT($N$2),T$5,0)*INDIRECT($M$3),VLOOKUP($N124,INDIRECT($N$2),T$5,0)),IF(LEFT($E124,1)="N",3,0))</f>
        <v>37.554000000000002</v>
      </c>
      <c r="U124" s="411" cm="1">
        <f t="array" aca="1" ref="U124" ca="1">ROUND(IF($M124="Y",VLOOKUP($N124,INDIRECT($N$2),U$5,0)*INDIRECT($M$3),VLOOKUP($N124,INDIRECT($N$2),U$5,0)),IF(LEFT($E124,1)="N",3,0))</f>
        <v>39.430999999999997</v>
      </c>
      <c r="V124" s="454"/>
      <c r="W124" s="412" t="str">
        <f t="shared" si="68"/>
        <v>Y</v>
      </c>
      <c r="X124" s="355" t="str">
        <f t="shared" si="65"/>
        <v>52775C</v>
      </c>
      <c r="Y124" s="413" t="str">
        <f t="shared" si="67"/>
        <v>064</v>
      </c>
      <c r="Z124" s="355" t="str">
        <f t="shared" si="66"/>
        <v xml:space="preserve">Real Estate Assistant </v>
      </c>
      <c r="AA124" s="414">
        <f t="shared" ca="1" si="60"/>
        <v>32.44</v>
      </c>
      <c r="AB124" s="414">
        <f t="shared" ca="1" si="61"/>
        <v>34.061</v>
      </c>
      <c r="AC124" s="414">
        <f t="shared" ca="1" si="62"/>
        <v>35.765000000000001</v>
      </c>
      <c r="AD124" s="414">
        <f t="shared" ca="1" si="63"/>
        <v>37.554000000000002</v>
      </c>
      <c r="AE124" s="414">
        <f t="shared" ca="1" si="64"/>
        <v>39.430999999999997</v>
      </c>
    </row>
    <row r="125" spans="1:31">
      <c r="A125" s="406" t="s">
        <v>263</v>
      </c>
      <c r="B125" s="464" t="s">
        <v>785</v>
      </c>
      <c r="C125" s="406">
        <v>5</v>
      </c>
      <c r="D125" s="407" t="s">
        <v>264</v>
      </c>
      <c r="E125" s="406" t="s">
        <v>43</v>
      </c>
      <c r="F125" s="406">
        <v>228</v>
      </c>
      <c r="G125" s="409">
        <f t="shared" ca="1" si="53"/>
        <v>25.292000000000002</v>
      </c>
      <c r="H125" s="409">
        <f t="shared" ca="1" si="54"/>
        <v>26.556999999999999</v>
      </c>
      <c r="I125" s="409">
        <f t="shared" ca="1" si="55"/>
        <v>27.884</v>
      </c>
      <c r="J125" s="409">
        <f t="shared" ca="1" si="56"/>
        <v>29.277999999999999</v>
      </c>
      <c r="K125" s="409">
        <f t="shared" ca="1" si="57"/>
        <v>30.744</v>
      </c>
      <c r="L125" s="502"/>
      <c r="M125" s="335" t="s">
        <v>588</v>
      </c>
      <c r="N125" s="331" t="str">
        <f t="shared" si="58"/>
        <v>08630C</v>
      </c>
      <c r="O125" s="410" t="str">
        <f t="shared" ref="O125:O146" si="69">D125</f>
        <v>026</v>
      </c>
      <c r="P125" s="332" t="str">
        <f t="shared" si="59"/>
        <v xml:space="preserve">Real Estate Investigator Aide I  </v>
      </c>
      <c r="Q125" s="411" cm="1">
        <f t="array" aca="1" ref="Q125" ca="1">ROUND(IF($M125="Y",VLOOKUP($N125,INDIRECT($N$2),Q$5,0)*INDIRECT($M$3),VLOOKUP($N125,INDIRECT($N$2),Q$5,0)),IF(LEFT($E125,1)="N",3,0))</f>
        <v>25.292000000000002</v>
      </c>
      <c r="R125" s="411" cm="1">
        <f t="array" aca="1" ref="R125" ca="1">ROUND(IF($M125="Y",VLOOKUP($N125,INDIRECT($N$2),R$5,0)*INDIRECT($M$3),VLOOKUP($N125,INDIRECT($N$2),R$5,0)),IF(LEFT($E125,1)="N",3,0))</f>
        <v>26.556999999999999</v>
      </c>
      <c r="S125" s="411" cm="1">
        <f t="array" aca="1" ref="S125" ca="1">ROUND(IF($M125="Y",VLOOKUP($N125,INDIRECT($N$2),S$5,0)*INDIRECT($M$3),VLOOKUP($N125,INDIRECT($N$2),S$5,0)),IF(LEFT($E125,1)="N",3,0))</f>
        <v>27.884</v>
      </c>
      <c r="T125" s="411" cm="1">
        <f t="array" aca="1" ref="T125" ca="1">ROUND(IF($M125="Y",VLOOKUP($N125,INDIRECT($N$2),T$5,0)*INDIRECT($M$3),VLOOKUP($N125,INDIRECT($N$2),T$5,0)),IF(LEFT($E125,1)="N",3,0))</f>
        <v>29.277999999999999</v>
      </c>
      <c r="U125" s="411" cm="1">
        <f t="array" aca="1" ref="U125" ca="1">ROUND(IF($M125="Y",VLOOKUP($N125,INDIRECT($N$2),U$5,0)*INDIRECT($M$3),VLOOKUP($N125,INDIRECT($N$2),U$5,0)),IF(LEFT($E125,1)="N",3,0))</f>
        <v>30.744</v>
      </c>
      <c r="V125" s="454"/>
      <c r="W125" s="412" t="str">
        <f t="shared" si="68"/>
        <v>Y</v>
      </c>
      <c r="X125" s="355" t="str">
        <f t="shared" si="65"/>
        <v>08630C</v>
      </c>
      <c r="Y125" s="413" t="str">
        <f t="shared" si="67"/>
        <v>026</v>
      </c>
      <c r="Z125" s="355" t="str">
        <f t="shared" si="66"/>
        <v xml:space="preserve">Real Estate Investigator Aide I  </v>
      </c>
      <c r="AA125" s="414">
        <f t="shared" ca="1" si="60"/>
        <v>25.292000000000002</v>
      </c>
      <c r="AB125" s="414">
        <f t="shared" ca="1" si="61"/>
        <v>26.556999999999999</v>
      </c>
      <c r="AC125" s="414">
        <f t="shared" ca="1" si="62"/>
        <v>27.884</v>
      </c>
      <c r="AD125" s="414">
        <f t="shared" ca="1" si="63"/>
        <v>29.277999999999999</v>
      </c>
      <c r="AE125" s="414">
        <f t="shared" ca="1" si="64"/>
        <v>30.744</v>
      </c>
    </row>
    <row r="126" spans="1:31">
      <c r="A126" s="406" t="s">
        <v>266</v>
      </c>
      <c r="B126" s="464" t="s">
        <v>786</v>
      </c>
      <c r="C126" s="406">
        <v>6</v>
      </c>
      <c r="D126" s="407" t="s">
        <v>178</v>
      </c>
      <c r="E126" s="406" t="s">
        <v>43</v>
      </c>
      <c r="F126" s="406">
        <v>288</v>
      </c>
      <c r="G126" s="409">
        <f t="shared" ca="1" si="53"/>
        <v>30.045999999999999</v>
      </c>
      <c r="H126" s="409">
        <f t="shared" ca="1" si="54"/>
        <v>31.545999999999999</v>
      </c>
      <c r="I126" s="409">
        <f t="shared" ca="1" si="55"/>
        <v>33.124000000000002</v>
      </c>
      <c r="J126" s="409">
        <f t="shared" ca="1" si="56"/>
        <v>34.780999999999999</v>
      </c>
      <c r="K126" s="409">
        <f t="shared" ca="1" si="57"/>
        <v>36.518999999999998</v>
      </c>
      <c r="L126" s="502"/>
      <c r="M126" s="335" t="s">
        <v>588</v>
      </c>
      <c r="N126" s="331" t="str">
        <f t="shared" si="58"/>
        <v>08650C</v>
      </c>
      <c r="O126" s="410" t="str">
        <f t="shared" si="69"/>
        <v>081</v>
      </c>
      <c r="P126" s="332" t="str">
        <f t="shared" si="59"/>
        <v xml:space="preserve">Real Estate Investigator Aide II </v>
      </c>
      <c r="Q126" s="411" cm="1">
        <f t="array" aca="1" ref="Q126" ca="1">ROUND(IF($M126="Y",VLOOKUP($N126,INDIRECT($N$2),Q$5,0)*INDIRECT($M$3),VLOOKUP($N126,INDIRECT($N$2),Q$5,0)),IF(LEFT($E126,1)="N",3,0))</f>
        <v>30.045999999999999</v>
      </c>
      <c r="R126" s="411" cm="1">
        <f t="array" aca="1" ref="R126" ca="1">ROUND(IF($M126="Y",VLOOKUP($N126,INDIRECT($N$2),R$5,0)*INDIRECT($M$3),VLOOKUP($N126,INDIRECT($N$2),R$5,0)),IF(LEFT($E126,1)="N",3,0))</f>
        <v>31.545999999999999</v>
      </c>
      <c r="S126" s="411" cm="1">
        <f t="array" aca="1" ref="S126" ca="1">ROUND(IF($M126="Y",VLOOKUP($N126,INDIRECT($N$2),S$5,0)*INDIRECT($M$3),VLOOKUP($N126,INDIRECT($N$2),S$5,0)),IF(LEFT($E126,1)="N",3,0))</f>
        <v>33.124000000000002</v>
      </c>
      <c r="T126" s="411" cm="1">
        <f t="array" aca="1" ref="T126" ca="1">ROUND(IF($M126="Y",VLOOKUP($N126,INDIRECT($N$2),T$5,0)*INDIRECT($M$3),VLOOKUP($N126,INDIRECT($N$2),T$5,0)),IF(LEFT($E126,1)="N",3,0))</f>
        <v>34.780999999999999</v>
      </c>
      <c r="U126" s="411" cm="1">
        <f t="array" aca="1" ref="U126" ca="1">ROUND(IF($M126="Y",VLOOKUP($N126,INDIRECT($N$2),U$5,0)*INDIRECT($M$3),VLOOKUP($N126,INDIRECT($N$2),U$5,0)),IF(LEFT($E126,1)="N",3,0))</f>
        <v>36.518999999999998</v>
      </c>
      <c r="V126" s="454"/>
      <c r="W126" s="412" t="str">
        <f t="shared" si="68"/>
        <v>Y</v>
      </c>
      <c r="X126" s="355" t="str">
        <f t="shared" si="65"/>
        <v>08650C</v>
      </c>
      <c r="Y126" s="413" t="str">
        <f t="shared" si="67"/>
        <v>081</v>
      </c>
      <c r="Z126" s="355" t="str">
        <f t="shared" si="66"/>
        <v xml:space="preserve">Real Estate Investigator Aide II </v>
      </c>
      <c r="AA126" s="414">
        <f t="shared" ca="1" si="60"/>
        <v>30.045999999999999</v>
      </c>
      <c r="AB126" s="414">
        <f t="shared" ca="1" si="61"/>
        <v>31.545999999999999</v>
      </c>
      <c r="AC126" s="414">
        <f t="shared" ca="1" si="62"/>
        <v>33.124000000000002</v>
      </c>
      <c r="AD126" s="414">
        <f t="shared" ca="1" si="63"/>
        <v>34.780999999999999</v>
      </c>
      <c r="AE126" s="414">
        <f t="shared" ca="1" si="64"/>
        <v>36.518999999999998</v>
      </c>
    </row>
    <row r="127" spans="1:31">
      <c r="A127" s="406" t="s">
        <v>268</v>
      </c>
      <c r="B127" s="464" t="s">
        <v>787</v>
      </c>
      <c r="C127" s="406">
        <v>7</v>
      </c>
      <c r="D127" s="407" t="s">
        <v>269</v>
      </c>
      <c r="E127" s="406" t="s">
        <v>43</v>
      </c>
      <c r="F127" s="406">
        <v>320</v>
      </c>
      <c r="G127" s="409">
        <f t="shared" ca="1" si="53"/>
        <v>32.44</v>
      </c>
      <c r="H127" s="409">
        <f t="shared" ca="1" si="54"/>
        <v>34.061</v>
      </c>
      <c r="I127" s="409">
        <f t="shared" ca="1" si="55"/>
        <v>35.765000000000001</v>
      </c>
      <c r="J127" s="409">
        <f t="shared" ca="1" si="56"/>
        <v>37.554000000000002</v>
      </c>
      <c r="K127" s="409">
        <f t="shared" ca="1" si="57"/>
        <v>39.430999999999997</v>
      </c>
      <c r="L127" s="502"/>
      <c r="M127" s="335" t="s">
        <v>588</v>
      </c>
      <c r="N127" s="331" t="str">
        <f t="shared" si="58"/>
        <v>08660C</v>
      </c>
      <c r="O127" s="410" t="str">
        <f t="shared" si="69"/>
        <v>089</v>
      </c>
      <c r="P127" s="332" t="str">
        <f t="shared" si="59"/>
        <v xml:space="preserve">Real Estate Investigator I  </v>
      </c>
      <c r="Q127" s="411" cm="1">
        <f t="array" aca="1" ref="Q127" ca="1">ROUND(IF($M127="Y",VLOOKUP($N127,INDIRECT($N$2),Q$5,0)*INDIRECT($M$3),VLOOKUP($N127,INDIRECT($N$2),Q$5,0)),IF(LEFT($E127,1)="N",3,0))</f>
        <v>32.44</v>
      </c>
      <c r="R127" s="411" cm="1">
        <f t="array" aca="1" ref="R127" ca="1">ROUND(IF($M127="Y",VLOOKUP($N127,INDIRECT($N$2),R$5,0)*INDIRECT($M$3),VLOOKUP($N127,INDIRECT($N$2),R$5,0)),IF(LEFT($E127,1)="N",3,0))</f>
        <v>34.061</v>
      </c>
      <c r="S127" s="411" cm="1">
        <f t="array" aca="1" ref="S127" ca="1">ROUND(IF($M127="Y",VLOOKUP($N127,INDIRECT($N$2),S$5,0)*INDIRECT($M$3),VLOOKUP($N127,INDIRECT($N$2),S$5,0)),IF(LEFT($E127,1)="N",3,0))</f>
        <v>35.765000000000001</v>
      </c>
      <c r="T127" s="411" cm="1">
        <f t="array" aca="1" ref="T127" ca="1">ROUND(IF($M127="Y",VLOOKUP($N127,INDIRECT($N$2),T$5,0)*INDIRECT($M$3),VLOOKUP($N127,INDIRECT($N$2),T$5,0)),IF(LEFT($E127,1)="N",3,0))</f>
        <v>37.554000000000002</v>
      </c>
      <c r="U127" s="411" cm="1">
        <f t="array" aca="1" ref="U127" ca="1">ROUND(IF($M127="Y",VLOOKUP($N127,INDIRECT($N$2),U$5,0)*INDIRECT($M$3),VLOOKUP($N127,INDIRECT($N$2),U$5,0)),IF(LEFT($E127,1)="N",3,0))</f>
        <v>39.430999999999997</v>
      </c>
      <c r="V127" s="454"/>
      <c r="W127" s="412" t="str">
        <f t="shared" si="68"/>
        <v>Y</v>
      </c>
      <c r="X127" s="355" t="str">
        <f t="shared" si="65"/>
        <v>08660C</v>
      </c>
      <c r="Y127" s="413" t="str">
        <f t="shared" si="67"/>
        <v>089</v>
      </c>
      <c r="Z127" s="355" t="str">
        <f t="shared" si="66"/>
        <v xml:space="preserve">Real Estate Investigator I  </v>
      </c>
      <c r="AA127" s="414">
        <f t="shared" ca="1" si="60"/>
        <v>32.44</v>
      </c>
      <c r="AB127" s="414">
        <f t="shared" ca="1" si="61"/>
        <v>34.061</v>
      </c>
      <c r="AC127" s="414">
        <f t="shared" ca="1" si="62"/>
        <v>35.765000000000001</v>
      </c>
      <c r="AD127" s="414">
        <f t="shared" ca="1" si="63"/>
        <v>37.554000000000002</v>
      </c>
      <c r="AE127" s="414">
        <f t="shared" ca="1" si="64"/>
        <v>39.430999999999997</v>
      </c>
    </row>
    <row r="128" spans="1:31">
      <c r="A128" s="406" t="s">
        <v>271</v>
      </c>
      <c r="B128" s="464" t="s">
        <v>788</v>
      </c>
      <c r="C128" s="406">
        <v>8</v>
      </c>
      <c r="D128" s="407" t="s">
        <v>272</v>
      </c>
      <c r="E128" s="406" t="s">
        <v>43</v>
      </c>
      <c r="F128" s="406">
        <v>380</v>
      </c>
      <c r="G128" s="409">
        <f t="shared" ca="1" si="53"/>
        <v>37.198</v>
      </c>
      <c r="H128" s="409">
        <f t="shared" ca="1" si="54"/>
        <v>39.057000000000002</v>
      </c>
      <c r="I128" s="409">
        <f t="shared" ca="1" si="55"/>
        <v>41.011000000000003</v>
      </c>
      <c r="J128" s="409">
        <f t="shared" ca="1" si="56"/>
        <v>43.061999999999998</v>
      </c>
      <c r="K128" s="409">
        <f t="shared" ca="1" si="57"/>
        <v>45.213999999999999</v>
      </c>
      <c r="L128" s="502"/>
      <c r="M128" s="335" t="s">
        <v>588</v>
      </c>
      <c r="N128" s="331" t="str">
        <f t="shared" si="58"/>
        <v>08670C</v>
      </c>
      <c r="O128" s="410" t="str">
        <f t="shared" si="69"/>
        <v>094</v>
      </c>
      <c r="P128" s="332" t="str">
        <f t="shared" si="59"/>
        <v xml:space="preserve">Real Estate Investigator II </v>
      </c>
      <c r="Q128" s="411" cm="1">
        <f t="array" aca="1" ref="Q128" ca="1">ROUND(IF($M128="Y",VLOOKUP($N128,INDIRECT($N$2),Q$5,0)*INDIRECT($M$3),VLOOKUP($N128,INDIRECT($N$2),Q$5,0)),IF(LEFT($E128,1)="N",3,0))</f>
        <v>37.198</v>
      </c>
      <c r="R128" s="411" cm="1">
        <f t="array" aca="1" ref="R128" ca="1">ROUND(IF($M128="Y",VLOOKUP($N128,INDIRECT($N$2),R$5,0)*INDIRECT($M$3),VLOOKUP($N128,INDIRECT($N$2),R$5,0)),IF(LEFT($E128,1)="N",3,0))</f>
        <v>39.057000000000002</v>
      </c>
      <c r="S128" s="411" cm="1">
        <f t="array" aca="1" ref="S128" ca="1">ROUND(IF($M128="Y",VLOOKUP($N128,INDIRECT($N$2),S$5,0)*INDIRECT($M$3),VLOOKUP($N128,INDIRECT($N$2),S$5,0)),IF(LEFT($E128,1)="N",3,0))</f>
        <v>41.011000000000003</v>
      </c>
      <c r="T128" s="411" cm="1">
        <f t="array" aca="1" ref="T128" ca="1">ROUND(IF($M128="Y",VLOOKUP($N128,INDIRECT($N$2),T$5,0)*INDIRECT($M$3),VLOOKUP($N128,INDIRECT($N$2),T$5,0)),IF(LEFT($E128,1)="N",3,0))</f>
        <v>43.061999999999998</v>
      </c>
      <c r="U128" s="411" cm="1">
        <f t="array" aca="1" ref="U128" ca="1">ROUND(IF($M128="Y",VLOOKUP($N128,INDIRECT($N$2),U$5,0)*INDIRECT($M$3),VLOOKUP($N128,INDIRECT($N$2),U$5,0)),IF(LEFT($E128,1)="N",3,0))</f>
        <v>45.213999999999999</v>
      </c>
      <c r="V128" s="454"/>
      <c r="W128" s="412" t="str">
        <f t="shared" si="68"/>
        <v>Y</v>
      </c>
      <c r="X128" s="355" t="str">
        <f t="shared" si="65"/>
        <v>08670C</v>
      </c>
      <c r="Y128" s="413" t="str">
        <f t="shared" si="67"/>
        <v>094</v>
      </c>
      <c r="Z128" s="355" t="str">
        <f t="shared" si="66"/>
        <v xml:space="preserve">Real Estate Investigator II </v>
      </c>
      <c r="AA128" s="414">
        <f t="shared" ca="1" si="60"/>
        <v>37.198</v>
      </c>
      <c r="AB128" s="414">
        <f t="shared" ca="1" si="61"/>
        <v>39.057000000000002</v>
      </c>
      <c r="AC128" s="414">
        <f t="shared" ca="1" si="62"/>
        <v>41.011000000000003</v>
      </c>
      <c r="AD128" s="414">
        <f t="shared" ca="1" si="63"/>
        <v>43.061999999999998</v>
      </c>
      <c r="AE128" s="414">
        <f t="shared" ca="1" si="64"/>
        <v>45.213999999999999</v>
      </c>
    </row>
    <row r="129" spans="1:31">
      <c r="A129" s="406" t="s">
        <v>519</v>
      </c>
      <c r="B129" s="464" t="s">
        <v>518</v>
      </c>
      <c r="C129" s="406">
        <v>6</v>
      </c>
      <c r="D129" s="407" t="s">
        <v>656</v>
      </c>
      <c r="E129" s="406" t="s">
        <v>43</v>
      </c>
      <c r="F129" s="406">
        <v>293</v>
      </c>
      <c r="G129" s="409">
        <f t="shared" ca="1" si="53"/>
        <v>30.045999999999999</v>
      </c>
      <c r="H129" s="409">
        <f t="shared" ca="1" si="54"/>
        <v>31.545999999999999</v>
      </c>
      <c r="I129" s="409">
        <f t="shared" ca="1" si="55"/>
        <v>33.124000000000002</v>
      </c>
      <c r="J129" s="409">
        <f t="shared" ca="1" si="56"/>
        <v>34.781999999999996</v>
      </c>
      <c r="K129" s="409">
        <f t="shared" ca="1" si="57"/>
        <v>36.518999999999998</v>
      </c>
      <c r="L129" s="502"/>
      <c r="M129" s="335" t="s">
        <v>588</v>
      </c>
      <c r="N129" s="331" t="str">
        <f t="shared" si="58"/>
        <v>52978C</v>
      </c>
      <c r="O129" s="410" t="str">
        <f t="shared" si="69"/>
        <v>132</v>
      </c>
      <c r="P129" s="332" t="str">
        <f t="shared" si="59"/>
        <v>Security Specialist</v>
      </c>
      <c r="Q129" s="411" cm="1">
        <f t="array" aca="1" ref="Q129" ca="1">ROUND(IF($M129="Y",VLOOKUP($N129,INDIRECT($N$2),Q$5,0)*INDIRECT($M$3),VLOOKUP($N129,INDIRECT($N$2),Q$5,0)),IF(LEFT($E129,1)="N",3,0))</f>
        <v>30.045999999999999</v>
      </c>
      <c r="R129" s="411" cm="1">
        <f t="array" aca="1" ref="R129" ca="1">ROUND(IF($M129="Y",VLOOKUP($N129,INDIRECT($N$2),R$5,0)*INDIRECT($M$3),VLOOKUP($N129,INDIRECT($N$2),R$5,0)),IF(LEFT($E129,1)="N",3,0))</f>
        <v>31.545999999999999</v>
      </c>
      <c r="S129" s="411" cm="1">
        <f t="array" aca="1" ref="S129" ca="1">ROUND(IF($M129="Y",VLOOKUP($N129,INDIRECT($N$2),S$5,0)*INDIRECT($M$3),VLOOKUP($N129,INDIRECT($N$2),S$5,0)),IF(LEFT($E129,1)="N",3,0))</f>
        <v>33.124000000000002</v>
      </c>
      <c r="T129" s="411" cm="1">
        <f t="array" aca="1" ref="T129" ca="1">ROUND(IF($M129="Y",VLOOKUP($N129,INDIRECT($N$2),T$5,0)*INDIRECT($M$3),VLOOKUP($N129,INDIRECT($N$2),T$5,0)),IF(LEFT($E129,1)="N",3,0))</f>
        <v>34.781999999999996</v>
      </c>
      <c r="U129" s="411" cm="1">
        <f t="array" aca="1" ref="U129" ca="1">ROUND(IF($M129="Y",VLOOKUP($N129,INDIRECT($N$2),U$5,0)*INDIRECT($M$3),VLOOKUP($N129,INDIRECT($N$2),U$5,0)),IF(LEFT($E129,1)="N",3,0))</f>
        <v>36.518999999999998</v>
      </c>
      <c r="V129" s="454"/>
      <c r="W129" s="412" t="str">
        <f t="shared" si="68"/>
        <v>Y</v>
      </c>
      <c r="X129" s="355" t="str">
        <f t="shared" si="65"/>
        <v>52978C</v>
      </c>
      <c r="Y129" s="413" t="str">
        <f t="shared" si="67"/>
        <v>132</v>
      </c>
      <c r="Z129" s="355" t="str">
        <f t="shared" si="66"/>
        <v>Security Specialist</v>
      </c>
      <c r="AA129" s="414">
        <f t="shared" ca="1" si="60"/>
        <v>30.045999999999999</v>
      </c>
      <c r="AB129" s="414">
        <f t="shared" ca="1" si="61"/>
        <v>31.545999999999999</v>
      </c>
      <c r="AC129" s="414">
        <f t="shared" ca="1" si="62"/>
        <v>33.124000000000002</v>
      </c>
      <c r="AD129" s="414">
        <f t="shared" ca="1" si="63"/>
        <v>34.781999999999996</v>
      </c>
      <c r="AE129" s="414">
        <f t="shared" ca="1" si="64"/>
        <v>36.518999999999998</v>
      </c>
    </row>
    <row r="130" spans="1:31">
      <c r="A130" s="406" t="s">
        <v>276</v>
      </c>
      <c r="B130" s="464" t="s">
        <v>277</v>
      </c>
      <c r="C130" s="406">
        <v>8</v>
      </c>
      <c r="D130" s="407" t="s">
        <v>94</v>
      </c>
      <c r="E130" s="406" t="s">
        <v>43</v>
      </c>
      <c r="F130" s="406">
        <v>368</v>
      </c>
      <c r="G130" s="409">
        <f t="shared" ca="1" si="53"/>
        <v>36.545000000000002</v>
      </c>
      <c r="H130" s="409">
        <f t="shared" ca="1" si="54"/>
        <v>38.372</v>
      </c>
      <c r="I130" s="409">
        <f t="shared" ca="1" si="55"/>
        <v>40.290999999999997</v>
      </c>
      <c r="J130" s="409">
        <f t="shared" ca="1" si="56"/>
        <v>42.305</v>
      </c>
      <c r="K130" s="409">
        <f t="shared" ca="1" si="57"/>
        <v>44.423000000000002</v>
      </c>
      <c r="L130" s="502"/>
      <c r="M130" s="335" t="s">
        <v>588</v>
      </c>
      <c r="N130" s="331" t="str">
        <f t="shared" si="58"/>
        <v>05277C</v>
      </c>
      <c r="O130" s="410" t="str">
        <f t="shared" si="69"/>
        <v>099</v>
      </c>
      <c r="P130" s="332" t="str">
        <f t="shared" si="59"/>
        <v>Senior Graphic Designer</v>
      </c>
      <c r="Q130" s="411" cm="1">
        <f t="array" aca="1" ref="Q130" ca="1">ROUND(IF($M130="Y",VLOOKUP($N130,INDIRECT($N$2),Q$5,0)*INDIRECT($M$3),VLOOKUP($N130,INDIRECT($N$2),Q$5,0)),IF(LEFT($E130,1)="N",3,0))</f>
        <v>36.545000000000002</v>
      </c>
      <c r="R130" s="411" cm="1">
        <f t="array" aca="1" ref="R130" ca="1">ROUND(IF($M130="Y",VLOOKUP($N130,INDIRECT($N$2),R$5,0)*INDIRECT($M$3),VLOOKUP($N130,INDIRECT($N$2),R$5,0)),IF(LEFT($E130,1)="N",3,0))</f>
        <v>38.372</v>
      </c>
      <c r="S130" s="411" cm="1">
        <f t="array" aca="1" ref="S130" ca="1">ROUND(IF($M130="Y",VLOOKUP($N130,INDIRECT($N$2),S$5,0)*INDIRECT($M$3),VLOOKUP($N130,INDIRECT($N$2),S$5,0)),IF(LEFT($E130,1)="N",3,0))</f>
        <v>40.290999999999997</v>
      </c>
      <c r="T130" s="411" cm="1">
        <f t="array" aca="1" ref="T130" ca="1">ROUND(IF($M130="Y",VLOOKUP($N130,INDIRECT($N$2),T$5,0)*INDIRECT($M$3),VLOOKUP($N130,INDIRECT($N$2),T$5,0)),IF(LEFT($E130,1)="N",3,0))</f>
        <v>42.305</v>
      </c>
      <c r="U130" s="411" cm="1">
        <f t="array" aca="1" ref="U130" ca="1">ROUND(IF($M130="Y",VLOOKUP($N130,INDIRECT($N$2),U$5,0)*INDIRECT($M$3),VLOOKUP($N130,INDIRECT($N$2),U$5,0)),IF(LEFT($E130,1)="N",3,0))</f>
        <v>44.423000000000002</v>
      </c>
      <c r="V130" s="454"/>
      <c r="W130" s="412" t="str">
        <f t="shared" si="68"/>
        <v>Y</v>
      </c>
      <c r="X130" s="355" t="str">
        <f t="shared" si="65"/>
        <v>05277C</v>
      </c>
      <c r="Y130" s="413" t="str">
        <f t="shared" si="67"/>
        <v>099</v>
      </c>
      <c r="Z130" s="355" t="str">
        <f t="shared" si="66"/>
        <v>Senior Graphic Designer</v>
      </c>
      <c r="AA130" s="414">
        <f t="shared" ca="1" si="60"/>
        <v>36.545000000000002</v>
      </c>
      <c r="AB130" s="414">
        <f t="shared" ca="1" si="61"/>
        <v>38.372</v>
      </c>
      <c r="AC130" s="414">
        <f t="shared" ca="1" si="62"/>
        <v>40.290999999999997</v>
      </c>
      <c r="AD130" s="414">
        <f t="shared" ca="1" si="63"/>
        <v>42.305</v>
      </c>
      <c r="AE130" s="414">
        <f t="shared" ca="1" si="64"/>
        <v>44.423000000000002</v>
      </c>
    </row>
    <row r="131" spans="1:31">
      <c r="A131" s="406" t="s">
        <v>278</v>
      </c>
      <c r="B131" s="464" t="s">
        <v>280</v>
      </c>
      <c r="C131" s="406">
        <v>6</v>
      </c>
      <c r="D131" s="407" t="s">
        <v>279</v>
      </c>
      <c r="E131" s="406" t="s">
        <v>43</v>
      </c>
      <c r="F131" s="406">
        <v>308</v>
      </c>
      <c r="G131" s="409">
        <f t="shared" ca="1" si="53"/>
        <v>31.234999999999999</v>
      </c>
      <c r="H131" s="409">
        <f t="shared" ca="1" si="54"/>
        <v>32.798000000000002</v>
      </c>
      <c r="I131" s="409">
        <f t="shared" ca="1" si="55"/>
        <v>34.438000000000002</v>
      </c>
      <c r="J131" s="409">
        <f t="shared" ca="1" si="56"/>
        <v>36.161000000000001</v>
      </c>
      <c r="K131" s="409">
        <f t="shared" ca="1" si="57"/>
        <v>37.966999999999999</v>
      </c>
      <c r="L131" s="502"/>
      <c r="M131" s="335" t="s">
        <v>588</v>
      </c>
      <c r="N131" s="331" t="str">
        <f t="shared" si="58"/>
        <v>09171C</v>
      </c>
      <c r="O131" s="410" t="str">
        <f t="shared" si="69"/>
        <v>142</v>
      </c>
      <c r="P131" s="332" t="str">
        <f t="shared" si="59"/>
        <v xml:space="preserve">Senior Legal Support Specialist  </v>
      </c>
      <c r="Q131" s="411" cm="1">
        <f t="array" aca="1" ref="Q131" ca="1">ROUND(IF($M131="Y",VLOOKUP($N131,INDIRECT($N$2),Q$5,0)*INDIRECT($M$3),VLOOKUP($N131,INDIRECT($N$2),Q$5,0)),IF(LEFT($E131,1)="N",3,0))</f>
        <v>31.234999999999999</v>
      </c>
      <c r="R131" s="411" cm="1">
        <f t="array" aca="1" ref="R131" ca="1">ROUND(IF($M131="Y",VLOOKUP($N131,INDIRECT($N$2),R$5,0)*INDIRECT($M$3),VLOOKUP($N131,INDIRECT($N$2),R$5,0)),IF(LEFT($E131,1)="N",3,0))</f>
        <v>32.798000000000002</v>
      </c>
      <c r="S131" s="411" cm="1">
        <f t="array" aca="1" ref="S131" ca="1">ROUND(IF($M131="Y",VLOOKUP($N131,INDIRECT($N$2),S$5,0)*INDIRECT($M$3),VLOOKUP($N131,INDIRECT($N$2),S$5,0)),IF(LEFT($E131,1)="N",3,0))</f>
        <v>34.438000000000002</v>
      </c>
      <c r="T131" s="411" cm="1">
        <f t="array" aca="1" ref="T131" ca="1">ROUND(IF($M131="Y",VLOOKUP($N131,INDIRECT($N$2),T$5,0)*INDIRECT($M$3),VLOOKUP($N131,INDIRECT($N$2),T$5,0)),IF(LEFT($E131,1)="N",3,0))</f>
        <v>36.161000000000001</v>
      </c>
      <c r="U131" s="411" cm="1">
        <f t="array" aca="1" ref="U131" ca="1">ROUND(IF($M131="Y",VLOOKUP($N131,INDIRECT($N$2),U$5,0)*INDIRECT($M$3),VLOOKUP($N131,INDIRECT($N$2),U$5,0)),IF(LEFT($E131,1)="N",3,0))</f>
        <v>37.966999999999999</v>
      </c>
      <c r="V131" s="454"/>
      <c r="W131" s="412" t="str">
        <f t="shared" si="68"/>
        <v>Y</v>
      </c>
      <c r="X131" s="355" t="str">
        <f t="shared" si="65"/>
        <v>09171C</v>
      </c>
      <c r="Y131" s="413" t="str">
        <f t="shared" si="67"/>
        <v>142</v>
      </c>
      <c r="Z131" s="355" t="str">
        <f t="shared" si="66"/>
        <v xml:space="preserve">Senior Legal Support Specialist  </v>
      </c>
      <c r="AA131" s="414">
        <f t="shared" ca="1" si="60"/>
        <v>31.234999999999999</v>
      </c>
      <c r="AB131" s="414">
        <f t="shared" ca="1" si="61"/>
        <v>32.798000000000002</v>
      </c>
      <c r="AC131" s="414">
        <f t="shared" ca="1" si="62"/>
        <v>34.438000000000002</v>
      </c>
      <c r="AD131" s="414">
        <f t="shared" ca="1" si="63"/>
        <v>36.161000000000001</v>
      </c>
      <c r="AE131" s="414">
        <f t="shared" ca="1" si="64"/>
        <v>37.966999999999999</v>
      </c>
    </row>
    <row r="132" spans="1:31">
      <c r="A132" s="420" t="s">
        <v>38</v>
      </c>
      <c r="B132" s="467" t="s">
        <v>40</v>
      </c>
      <c r="C132" s="420">
        <v>10</v>
      </c>
      <c r="D132" s="407" t="s">
        <v>39</v>
      </c>
      <c r="E132" s="420" t="s">
        <v>21</v>
      </c>
      <c r="F132" s="420">
        <v>455</v>
      </c>
      <c r="G132" s="409">
        <f t="shared" ca="1" si="53"/>
        <v>91471</v>
      </c>
      <c r="H132" s="409">
        <f t="shared" ca="1" si="54"/>
        <v>96045</v>
      </c>
      <c r="I132" s="409">
        <f t="shared" ca="1" si="55"/>
        <v>100846</v>
      </c>
      <c r="J132" s="409">
        <f t="shared" ca="1" si="56"/>
        <v>105890</v>
      </c>
      <c r="K132" s="409">
        <f t="shared" ca="1" si="57"/>
        <v>111182</v>
      </c>
      <c r="L132" s="502"/>
      <c r="M132" s="335" t="s">
        <v>588</v>
      </c>
      <c r="N132" s="331" t="str">
        <f t="shared" si="58"/>
        <v>52740C</v>
      </c>
      <c r="O132" s="410" t="str">
        <f t="shared" si="69"/>
        <v>118</v>
      </c>
      <c r="P132" s="332" t="str">
        <f t="shared" si="59"/>
        <v xml:space="preserve">Senior Project Coordinator </v>
      </c>
      <c r="Q132" s="411" cm="1">
        <f t="array" aca="1" ref="Q132" ca="1">ROUND(IF($M132="Y",VLOOKUP($N132,INDIRECT($N$2),Q$5,0)*INDIRECT($M$3),VLOOKUP($N132,INDIRECT($N$2),Q$5,0)),IF(LEFT($E132,1)="N",3,0))</f>
        <v>91471</v>
      </c>
      <c r="R132" s="411" cm="1">
        <f t="array" aca="1" ref="R132" ca="1">ROUND(IF($M132="Y",VLOOKUP($N132,INDIRECT($N$2),R$5,0)*INDIRECT($M$3),VLOOKUP($N132,INDIRECT($N$2),R$5,0)),IF(LEFT($E132,1)="N",3,0))</f>
        <v>96045</v>
      </c>
      <c r="S132" s="411" cm="1">
        <f t="array" aca="1" ref="S132" ca="1">ROUND(IF($M132="Y",VLOOKUP($N132,INDIRECT($N$2),S$5,0)*INDIRECT($M$3),VLOOKUP($N132,INDIRECT($N$2),S$5,0)),IF(LEFT($E132,1)="N",3,0))</f>
        <v>100846</v>
      </c>
      <c r="T132" s="411" cm="1">
        <f t="array" aca="1" ref="T132" ca="1">ROUND(IF($M132="Y",VLOOKUP($N132,INDIRECT($N$2),T$5,0)*INDIRECT($M$3),VLOOKUP($N132,INDIRECT($N$2),T$5,0)),IF(LEFT($E132,1)="N",3,0))</f>
        <v>105890</v>
      </c>
      <c r="U132" s="411" cm="1">
        <f t="array" aca="1" ref="U132" ca="1">ROUND(IF($M132="Y",VLOOKUP($N132,INDIRECT($N$2),U$5,0)*INDIRECT($M$3),VLOOKUP($N132,INDIRECT($N$2),U$5,0)),IF(LEFT($E132,1)="N",3,0))</f>
        <v>111182</v>
      </c>
      <c r="V132" s="454"/>
      <c r="W132" s="412" t="str">
        <f t="shared" si="68"/>
        <v>Y</v>
      </c>
      <c r="X132" s="355" t="str">
        <f t="shared" si="65"/>
        <v>52740C</v>
      </c>
      <c r="Y132" s="413" t="str">
        <f t="shared" si="67"/>
        <v>118</v>
      </c>
      <c r="Z132" s="355" t="str">
        <f t="shared" si="66"/>
        <v xml:space="preserve">Senior Project Coordinator </v>
      </c>
      <c r="AA132" s="414">
        <f t="shared" ca="1" si="60"/>
        <v>43.976999999999997</v>
      </c>
      <c r="AB132" s="414">
        <f t="shared" ca="1" si="61"/>
        <v>46.175999999999995</v>
      </c>
      <c r="AC132" s="414">
        <f t="shared" ca="1" si="62"/>
        <v>48.483999999999995</v>
      </c>
      <c r="AD132" s="414">
        <f t="shared" ca="1" si="63"/>
        <v>50.908999999999999</v>
      </c>
      <c r="AE132" s="414">
        <f t="shared" ca="1" si="64"/>
        <v>53.452999999999996</v>
      </c>
    </row>
    <row r="133" spans="1:31">
      <c r="A133" s="420" t="s">
        <v>536</v>
      </c>
      <c r="B133" s="467" t="s">
        <v>535</v>
      </c>
      <c r="C133" s="420">
        <v>6</v>
      </c>
      <c r="D133" s="407" t="s">
        <v>113</v>
      </c>
      <c r="E133" s="420" t="s">
        <v>43</v>
      </c>
      <c r="F133" s="420">
        <v>308</v>
      </c>
      <c r="G133" s="409">
        <f t="shared" ref="G133:G146" ca="1" si="70">Q133</f>
        <v>31.234999999999999</v>
      </c>
      <c r="H133" s="409">
        <f t="shared" ref="H133:H146" ca="1" si="71">R133</f>
        <v>32.798000000000002</v>
      </c>
      <c r="I133" s="409">
        <f t="shared" ref="I133:I146" ca="1" si="72">S133</f>
        <v>34.438000000000002</v>
      </c>
      <c r="J133" s="409">
        <f t="shared" ref="J133:J146" ca="1" si="73">T133</f>
        <v>36.161000000000001</v>
      </c>
      <c r="K133" s="409">
        <f t="shared" ref="K133:K146" ca="1" si="74">U133</f>
        <v>37.966999999999999</v>
      </c>
      <c r="L133" s="502"/>
      <c r="M133" s="335" t="s">
        <v>588</v>
      </c>
      <c r="N133" s="331" t="str">
        <f t="shared" ref="N133:N146" si="75">A133</f>
        <v>52996C</v>
      </c>
      <c r="O133" s="410" t="str">
        <f t="shared" si="69"/>
        <v>140</v>
      </c>
      <c r="P133" s="332" t="str">
        <f t="shared" ref="P133:P146" si="76">B133</f>
        <v>Service Center Agent</v>
      </c>
      <c r="Q133" s="411" cm="1">
        <f t="array" aca="1" ref="Q133" ca="1">ROUND(IF($M133="Y",VLOOKUP($N133,INDIRECT($N$2),Q$5,0)*INDIRECT($M$3),VLOOKUP($N133,INDIRECT($N$2),Q$5,0)),IF(LEFT($E133,1)="N",3,0))</f>
        <v>31.234999999999999</v>
      </c>
      <c r="R133" s="411" cm="1">
        <f t="array" aca="1" ref="R133" ca="1">ROUND(IF($M133="Y",VLOOKUP($N133,INDIRECT($N$2),R$5,0)*INDIRECT($M$3),VLOOKUP($N133,INDIRECT($N$2),R$5,0)),IF(LEFT($E133,1)="N",3,0))</f>
        <v>32.798000000000002</v>
      </c>
      <c r="S133" s="411" cm="1">
        <f t="array" aca="1" ref="S133" ca="1">ROUND(IF($M133="Y",VLOOKUP($N133,INDIRECT($N$2),S$5,0)*INDIRECT($M$3),VLOOKUP($N133,INDIRECT($N$2),S$5,0)),IF(LEFT($E133,1)="N",3,0))</f>
        <v>34.438000000000002</v>
      </c>
      <c r="T133" s="411" cm="1">
        <f t="array" aca="1" ref="T133" ca="1">ROUND(IF($M133="Y",VLOOKUP($N133,INDIRECT($N$2),T$5,0)*INDIRECT($M$3),VLOOKUP($N133,INDIRECT($N$2),T$5,0)),IF(LEFT($E133,1)="N",3,0))</f>
        <v>36.161000000000001</v>
      </c>
      <c r="U133" s="411" cm="1">
        <f t="array" aca="1" ref="U133" ca="1">ROUND(IF($M133="Y",VLOOKUP($N133,INDIRECT($N$2),U$5,0)*INDIRECT($M$3),VLOOKUP($N133,INDIRECT($N$2),U$5,0)),IF(LEFT($E133,1)="N",3,0))</f>
        <v>37.966999999999999</v>
      </c>
      <c r="V133" s="454"/>
      <c r="W133" s="412" t="str">
        <f t="shared" si="68"/>
        <v>Y</v>
      </c>
      <c r="X133" s="355" t="str">
        <f t="shared" si="65"/>
        <v>52996C</v>
      </c>
      <c r="Y133" s="413" t="str">
        <f t="shared" si="67"/>
        <v>140</v>
      </c>
      <c r="Z133" s="355" t="str">
        <f t="shared" si="66"/>
        <v>Service Center Agent</v>
      </c>
      <c r="AA133" s="414">
        <f t="shared" ref="AA133:AA146" ca="1" si="77">IF(LEFT($E133,1)="N",Q133,ROUNDUP(Q133/2080,3))</f>
        <v>31.234999999999999</v>
      </c>
      <c r="AB133" s="414">
        <f t="shared" ref="AB133:AB146" ca="1" si="78">IF(LEFT($E133,1)="N",R133,ROUNDUP(R133/2080,3))</f>
        <v>32.798000000000002</v>
      </c>
      <c r="AC133" s="414">
        <f t="shared" ref="AC133:AC146" ca="1" si="79">IF(LEFT($E133,1)="N",S133,ROUNDUP(S133/2080,3))</f>
        <v>34.438000000000002</v>
      </c>
      <c r="AD133" s="414">
        <f t="shared" ref="AD133:AD146" ca="1" si="80">IF(LEFT($E133,1)="N",T133,ROUNDUP(T133/2080,3))</f>
        <v>36.161000000000001</v>
      </c>
      <c r="AE133" s="414">
        <f t="shared" ref="AE133:AE146" ca="1" si="81">IF(LEFT($E133,1)="N",U133,ROUNDUP(U133/2080,3))</f>
        <v>37.966999999999999</v>
      </c>
    </row>
    <row r="134" spans="1:31">
      <c r="A134" s="406" t="s">
        <v>281</v>
      </c>
      <c r="B134" s="464" t="s">
        <v>779</v>
      </c>
      <c r="C134" s="406">
        <v>6</v>
      </c>
      <c r="D134" s="407" t="s">
        <v>282</v>
      </c>
      <c r="E134" s="406" t="s">
        <v>43</v>
      </c>
      <c r="F134" s="406">
        <v>280</v>
      </c>
      <c r="G134" s="409">
        <f t="shared" ca="1" si="70"/>
        <v>28.873999999999999</v>
      </c>
      <c r="H134" s="409">
        <f t="shared" ca="1" si="71"/>
        <v>30.317</v>
      </c>
      <c r="I134" s="409">
        <f t="shared" ca="1" si="72"/>
        <v>31.83</v>
      </c>
      <c r="J134" s="409">
        <f t="shared" ca="1" si="73"/>
        <v>33.424999999999997</v>
      </c>
      <c r="K134" s="409">
        <f t="shared" ca="1" si="74"/>
        <v>35.094999999999999</v>
      </c>
      <c r="L134" s="502"/>
      <c r="M134" s="335" t="s">
        <v>588</v>
      </c>
      <c r="N134" s="331" t="str">
        <f t="shared" si="75"/>
        <v>09280C</v>
      </c>
      <c r="O134" s="410" t="str">
        <f t="shared" si="69"/>
        <v>144</v>
      </c>
      <c r="P134" s="332" t="str">
        <f t="shared" si="76"/>
        <v>Solid Waste Aide I</v>
      </c>
      <c r="Q134" s="411" cm="1">
        <f t="array" aca="1" ref="Q134" ca="1">ROUND(IF($M134="Y",VLOOKUP($N134,INDIRECT($N$2),Q$5,0)*INDIRECT($M$3),VLOOKUP($N134,INDIRECT($N$2),Q$5,0)),IF(LEFT($E134,1)="N",3,0))</f>
        <v>28.873999999999999</v>
      </c>
      <c r="R134" s="411" cm="1">
        <f t="array" aca="1" ref="R134" ca="1">ROUND(IF($M134="Y",VLOOKUP($N134,INDIRECT($N$2),R$5,0)*INDIRECT($M$3),VLOOKUP($N134,INDIRECT($N$2),R$5,0)),IF(LEFT($E134,1)="N",3,0))</f>
        <v>30.317</v>
      </c>
      <c r="S134" s="411" cm="1">
        <f t="array" aca="1" ref="S134" ca="1">ROUND(IF($M134="Y",VLOOKUP($N134,INDIRECT($N$2),S$5,0)*INDIRECT($M$3),VLOOKUP($N134,INDIRECT($N$2),S$5,0)),IF(LEFT($E134,1)="N",3,0))</f>
        <v>31.83</v>
      </c>
      <c r="T134" s="411" cm="1">
        <f t="array" aca="1" ref="T134" ca="1">ROUND(IF($M134="Y",VLOOKUP($N134,INDIRECT($N$2),T$5,0)*INDIRECT($M$3),VLOOKUP($N134,INDIRECT($N$2),T$5,0)),IF(LEFT($E134,1)="N",3,0))</f>
        <v>33.424999999999997</v>
      </c>
      <c r="U134" s="411" cm="1">
        <f t="array" aca="1" ref="U134" ca="1">ROUND(IF($M134="Y",VLOOKUP($N134,INDIRECT($N$2),U$5,0)*INDIRECT($M$3),VLOOKUP($N134,INDIRECT($N$2),U$5,0)),IF(LEFT($E134,1)="N",3,0))</f>
        <v>35.094999999999999</v>
      </c>
      <c r="V134" s="454"/>
      <c r="W134" s="412" t="str">
        <f t="shared" si="68"/>
        <v>Y</v>
      </c>
      <c r="X134" s="355" t="str">
        <f t="shared" si="65"/>
        <v>09280C</v>
      </c>
      <c r="Y134" s="413" t="str">
        <f t="shared" si="67"/>
        <v>144</v>
      </c>
      <c r="Z134" s="355" t="str">
        <f t="shared" si="66"/>
        <v>Solid Waste Aide I</v>
      </c>
      <c r="AA134" s="414">
        <f t="shared" ca="1" si="77"/>
        <v>28.873999999999999</v>
      </c>
      <c r="AB134" s="414">
        <f t="shared" ca="1" si="78"/>
        <v>30.317</v>
      </c>
      <c r="AC134" s="414">
        <f t="shared" ca="1" si="79"/>
        <v>31.83</v>
      </c>
      <c r="AD134" s="414">
        <f t="shared" ca="1" si="80"/>
        <v>33.424999999999997</v>
      </c>
      <c r="AE134" s="414">
        <f t="shared" ca="1" si="81"/>
        <v>35.094999999999999</v>
      </c>
    </row>
    <row r="135" spans="1:31">
      <c r="A135" s="406" t="s">
        <v>780</v>
      </c>
      <c r="B135" s="464" t="s">
        <v>781</v>
      </c>
      <c r="C135" s="406">
        <v>6</v>
      </c>
      <c r="D135" s="407" t="s">
        <v>705</v>
      </c>
      <c r="E135" s="406" t="s">
        <v>43</v>
      </c>
      <c r="F135" s="406">
        <v>300</v>
      </c>
      <c r="G135" s="409">
        <f t="shared" ca="1" si="70"/>
        <v>30.571000000000002</v>
      </c>
      <c r="H135" s="409">
        <f t="shared" ca="1" si="71"/>
        <v>32.094999999999999</v>
      </c>
      <c r="I135" s="409">
        <f t="shared" ca="1" si="72"/>
        <v>33.703000000000003</v>
      </c>
      <c r="J135" s="409">
        <f t="shared" ca="1" si="73"/>
        <v>35.387</v>
      </c>
      <c r="K135" s="409">
        <f t="shared" ca="1" si="74"/>
        <v>37.156999999999996</v>
      </c>
      <c r="L135" s="502"/>
      <c r="M135" s="335" t="s">
        <v>588</v>
      </c>
      <c r="N135" s="331" t="str">
        <f t="shared" si="75"/>
        <v>53098C</v>
      </c>
      <c r="O135" s="410" t="str">
        <f t="shared" si="69"/>
        <v>210</v>
      </c>
      <c r="P135" s="332" t="str">
        <f t="shared" si="76"/>
        <v>Solid Waste Aide II</v>
      </c>
      <c r="Q135" s="411" cm="1">
        <f t="array" aca="1" ref="Q135" ca="1">ROUND(IF($M135="Y",VLOOKUP($N135,INDIRECT($N$2),Q$5,0)*INDIRECT($M$3),VLOOKUP($N135,INDIRECT($N$2),Q$5,0)),IF(LEFT($E135,1)="N",3,0))</f>
        <v>30.571000000000002</v>
      </c>
      <c r="R135" s="411" cm="1">
        <f t="array" aca="1" ref="R135" ca="1">ROUND(IF($M135="Y",VLOOKUP($N135,INDIRECT($N$2),R$5,0)*INDIRECT($M$3),VLOOKUP($N135,INDIRECT($N$2),R$5,0)),IF(LEFT($E135,1)="N",3,0))</f>
        <v>32.094999999999999</v>
      </c>
      <c r="S135" s="411" cm="1">
        <f t="array" aca="1" ref="S135" ca="1">ROUND(IF($M135="Y",VLOOKUP($N135,INDIRECT($N$2),S$5,0)*INDIRECT($M$3),VLOOKUP($N135,INDIRECT($N$2),S$5,0)),IF(LEFT($E135,1)="N",3,0))</f>
        <v>33.703000000000003</v>
      </c>
      <c r="T135" s="411" cm="1">
        <f t="array" aca="1" ref="T135" ca="1">ROUND(IF($M135="Y",VLOOKUP($N135,INDIRECT($N$2),T$5,0)*INDIRECT($M$3),VLOOKUP($N135,INDIRECT($N$2),T$5,0)),IF(LEFT($E135,1)="N",3,0))</f>
        <v>35.387</v>
      </c>
      <c r="U135" s="411" cm="1">
        <f t="array" aca="1" ref="U135" ca="1">ROUND(IF($M135="Y",VLOOKUP($N135,INDIRECT($N$2),U$5,0)*INDIRECT($M$3),VLOOKUP($N135,INDIRECT($N$2),U$5,0)),IF(LEFT($E135,1)="N",3,0))</f>
        <v>37.156999999999996</v>
      </c>
      <c r="V135" s="454"/>
      <c r="W135" s="412" t="str">
        <f t="shared" si="68"/>
        <v>Y</v>
      </c>
      <c r="X135" s="355" t="str">
        <f t="shared" si="65"/>
        <v>53098C</v>
      </c>
      <c r="Y135" s="413" t="str">
        <f t="shared" si="67"/>
        <v>210</v>
      </c>
      <c r="Z135" s="355" t="str">
        <f t="shared" si="66"/>
        <v>Solid Waste Aide II</v>
      </c>
      <c r="AA135" s="414">
        <f t="shared" ca="1" si="77"/>
        <v>30.571000000000002</v>
      </c>
      <c r="AB135" s="414">
        <f t="shared" ca="1" si="78"/>
        <v>32.094999999999999</v>
      </c>
      <c r="AC135" s="414">
        <f t="shared" ca="1" si="79"/>
        <v>33.703000000000003</v>
      </c>
      <c r="AD135" s="414">
        <f t="shared" ca="1" si="80"/>
        <v>35.387</v>
      </c>
      <c r="AE135" s="414">
        <f t="shared" ca="1" si="81"/>
        <v>37.156999999999996</v>
      </c>
    </row>
    <row r="136" spans="1:31">
      <c r="A136" s="406" t="s">
        <v>284</v>
      </c>
      <c r="B136" s="464" t="s">
        <v>285</v>
      </c>
      <c r="C136" s="406">
        <v>8</v>
      </c>
      <c r="D136" s="407" t="s">
        <v>743</v>
      </c>
      <c r="E136" s="406" t="s">
        <v>43</v>
      </c>
      <c r="F136" s="406">
        <v>376</v>
      </c>
      <c r="G136" s="409">
        <f t="shared" ca="1" si="70"/>
        <v>37.198</v>
      </c>
      <c r="H136" s="409">
        <f t="shared" ca="1" si="71"/>
        <v>39.057000000000002</v>
      </c>
      <c r="I136" s="409">
        <f t="shared" ca="1" si="72"/>
        <v>41.011000000000003</v>
      </c>
      <c r="J136" s="409">
        <f t="shared" ca="1" si="73"/>
        <v>43.061999999999998</v>
      </c>
      <c r="K136" s="409">
        <f t="shared" ca="1" si="74"/>
        <v>45.213999999999999</v>
      </c>
      <c r="L136" s="502"/>
      <c r="M136" s="335" t="s">
        <v>588</v>
      </c>
      <c r="N136" s="331" t="str">
        <f t="shared" si="75"/>
        <v>09285C</v>
      </c>
      <c r="O136" s="410" t="str">
        <f t="shared" si="69"/>
        <v>209</v>
      </c>
      <c r="P136" s="332" t="str">
        <f t="shared" si="76"/>
        <v>Space Coordinator Property Services</v>
      </c>
      <c r="Q136" s="411" cm="1">
        <f t="array" aca="1" ref="Q136" ca="1">ROUND(IF($M136="Y",VLOOKUP($N136,INDIRECT($N$2),Q$5,0)*INDIRECT($M$3),VLOOKUP($N136,INDIRECT($N$2),Q$5,0)),IF(LEFT($E136,1)="N",3,0))</f>
        <v>37.198</v>
      </c>
      <c r="R136" s="411" cm="1">
        <f t="array" aca="1" ref="R136" ca="1">ROUND(IF($M136="Y",VLOOKUP($N136,INDIRECT($N$2),R$5,0)*INDIRECT($M$3),VLOOKUP($N136,INDIRECT($N$2),R$5,0)),IF(LEFT($E136,1)="N",3,0))</f>
        <v>39.057000000000002</v>
      </c>
      <c r="S136" s="411" cm="1">
        <f t="array" aca="1" ref="S136" ca="1">ROUND(IF($M136="Y",VLOOKUP($N136,INDIRECT($N$2),S$5,0)*INDIRECT($M$3),VLOOKUP($N136,INDIRECT($N$2),S$5,0)),IF(LEFT($E136,1)="N",3,0))</f>
        <v>41.011000000000003</v>
      </c>
      <c r="T136" s="411" cm="1">
        <f t="array" aca="1" ref="T136" ca="1">ROUND(IF($M136="Y",VLOOKUP($N136,INDIRECT($N$2),T$5,0)*INDIRECT($M$3),VLOOKUP($N136,INDIRECT($N$2),T$5,0)),IF(LEFT($E136,1)="N",3,0))</f>
        <v>43.061999999999998</v>
      </c>
      <c r="U136" s="411" cm="1">
        <f t="array" aca="1" ref="U136" ca="1">ROUND(IF($M136="Y",VLOOKUP($N136,INDIRECT($N$2),U$5,0)*INDIRECT($M$3),VLOOKUP($N136,INDIRECT($N$2),U$5,0)),IF(LEFT($E136,1)="N",3,0))</f>
        <v>45.213999999999999</v>
      </c>
      <c r="V136" s="454"/>
      <c r="W136" s="412" t="str">
        <f t="shared" si="68"/>
        <v>Y</v>
      </c>
      <c r="X136" s="355" t="str">
        <f t="shared" si="65"/>
        <v>09285C</v>
      </c>
      <c r="Y136" s="413" t="str">
        <f t="shared" si="67"/>
        <v>209</v>
      </c>
      <c r="Z136" s="355" t="str">
        <f t="shared" si="66"/>
        <v>Space Coordinator Property Services</v>
      </c>
      <c r="AA136" s="414">
        <f t="shared" ca="1" si="77"/>
        <v>37.198</v>
      </c>
      <c r="AB136" s="414">
        <f t="shared" ca="1" si="78"/>
        <v>39.057000000000002</v>
      </c>
      <c r="AC136" s="414">
        <f t="shared" ca="1" si="79"/>
        <v>41.011000000000003</v>
      </c>
      <c r="AD136" s="414">
        <f t="shared" ca="1" si="80"/>
        <v>43.061999999999998</v>
      </c>
      <c r="AE136" s="414">
        <f t="shared" ca="1" si="81"/>
        <v>45.213999999999999</v>
      </c>
    </row>
    <row r="137" spans="1:31">
      <c r="A137" s="406" t="s">
        <v>556</v>
      </c>
      <c r="B137" s="464" t="s">
        <v>558</v>
      </c>
      <c r="C137" s="406">
        <v>8</v>
      </c>
      <c r="D137" s="407" t="s">
        <v>557</v>
      </c>
      <c r="E137" s="406" t="s">
        <v>21</v>
      </c>
      <c r="F137" s="406">
        <v>370</v>
      </c>
      <c r="G137" s="409">
        <f t="shared" ca="1" si="70"/>
        <v>75630</v>
      </c>
      <c r="H137" s="409">
        <f t="shared" ca="1" si="71"/>
        <v>79409</v>
      </c>
      <c r="I137" s="409">
        <f t="shared" ca="1" si="72"/>
        <v>83378</v>
      </c>
      <c r="J137" s="409">
        <f t="shared" ca="1" si="73"/>
        <v>87547</v>
      </c>
      <c r="K137" s="409">
        <f t="shared" ca="1" si="74"/>
        <v>91925</v>
      </c>
      <c r="L137" s="502"/>
      <c r="M137" s="335" t="s">
        <v>588</v>
      </c>
      <c r="N137" s="331" t="str">
        <f t="shared" si="75"/>
        <v>52974C</v>
      </c>
      <c r="O137" s="481" t="str">
        <f t="shared" si="69"/>
        <v>095</v>
      </c>
      <c r="P137" s="332" t="str">
        <f t="shared" si="76"/>
        <v>Special Service District Coordinator</v>
      </c>
      <c r="Q137" s="411" cm="1">
        <f t="array" aca="1" ref="Q137" ca="1">ROUND(IF($M137="Y",VLOOKUP($N137,INDIRECT($N$2),Q$5,0)*INDIRECT($M$3),VLOOKUP($N137,INDIRECT($N$2),Q$5,0)),IF(LEFT($E137,1)="N",3,0))</f>
        <v>75630</v>
      </c>
      <c r="R137" s="411" cm="1">
        <f t="array" aca="1" ref="R137" ca="1">ROUND(IF($M137="Y",VLOOKUP($N137,INDIRECT($N$2),R$5,0)*INDIRECT($M$3),VLOOKUP($N137,INDIRECT($N$2),R$5,0)),IF(LEFT($E137,1)="N",3,0))</f>
        <v>79409</v>
      </c>
      <c r="S137" s="411" cm="1">
        <f t="array" aca="1" ref="S137" ca="1">ROUND(IF($M137="Y",VLOOKUP($N137,INDIRECT($N$2),S$5,0)*INDIRECT($M$3),VLOOKUP($N137,INDIRECT($N$2),S$5,0)),IF(LEFT($E137,1)="N",3,0))</f>
        <v>83378</v>
      </c>
      <c r="T137" s="411" cm="1">
        <f t="array" aca="1" ref="T137" ca="1">ROUND(IF($M137="Y",VLOOKUP($N137,INDIRECT($N$2),T$5,0)*INDIRECT($M$3),VLOOKUP($N137,INDIRECT($N$2),T$5,0)),IF(LEFT($E137,1)="N",3,0))</f>
        <v>87547</v>
      </c>
      <c r="U137" s="411" cm="1">
        <f t="array" aca="1" ref="U137" ca="1">ROUND(IF($M137="Y",VLOOKUP($N137,INDIRECT($N$2),U$5,0)*INDIRECT($M$3),VLOOKUP($N137,INDIRECT($N$2),U$5,0)),IF(LEFT($E137,1)="N",3,0))</f>
        <v>91925</v>
      </c>
      <c r="V137" s="454"/>
      <c r="W137" s="412" t="str">
        <f t="shared" si="68"/>
        <v>Y</v>
      </c>
      <c r="X137" s="355" t="str">
        <f t="shared" si="65"/>
        <v>52974C</v>
      </c>
      <c r="Y137" s="413" t="str">
        <f t="shared" si="67"/>
        <v>095</v>
      </c>
      <c r="Z137" s="355" t="str">
        <f t="shared" si="66"/>
        <v>Special Service District Coordinator</v>
      </c>
      <c r="AA137" s="414">
        <f t="shared" ca="1" si="77"/>
        <v>36.360999999999997</v>
      </c>
      <c r="AB137" s="414">
        <f t="shared" ca="1" si="78"/>
        <v>38.177999999999997</v>
      </c>
      <c r="AC137" s="414">
        <f t="shared" ca="1" si="79"/>
        <v>40.085999999999999</v>
      </c>
      <c r="AD137" s="414">
        <f t="shared" ca="1" si="80"/>
        <v>42.089999999999996</v>
      </c>
      <c r="AE137" s="414">
        <f t="shared" ca="1" si="81"/>
        <v>44.195</v>
      </c>
    </row>
    <row r="138" spans="1:31">
      <c r="A138" s="406" t="s">
        <v>286</v>
      </c>
      <c r="B138" s="464" t="s">
        <v>288</v>
      </c>
      <c r="C138" s="406">
        <v>3</v>
      </c>
      <c r="D138" s="407" t="s">
        <v>287</v>
      </c>
      <c r="E138" s="406" t="s">
        <v>43</v>
      </c>
      <c r="F138" s="406">
        <v>178</v>
      </c>
      <c r="G138" s="409">
        <f t="shared" ca="1" si="70"/>
        <v>20.28</v>
      </c>
      <c r="H138" s="409">
        <f t="shared" ca="1" si="71"/>
        <v>21.295999999999999</v>
      </c>
      <c r="I138" s="409">
        <f t="shared" ca="1" si="72"/>
        <v>22.361000000000001</v>
      </c>
      <c r="J138" s="409">
        <f t="shared" ca="1" si="73"/>
        <v>23.48</v>
      </c>
      <c r="K138" s="409">
        <f t="shared" ca="1" si="74"/>
        <v>24.654</v>
      </c>
      <c r="L138" s="502"/>
      <c r="M138" s="335" t="s">
        <v>588</v>
      </c>
      <c r="N138" s="331" t="str">
        <f t="shared" si="75"/>
        <v>09350C</v>
      </c>
      <c r="O138" s="410" t="str">
        <f t="shared" si="69"/>
        <v>011</v>
      </c>
      <c r="P138" s="332" t="str">
        <f t="shared" si="76"/>
        <v xml:space="preserve">Stock Clerk I </v>
      </c>
      <c r="Q138" s="411" cm="1">
        <f t="array" aca="1" ref="Q138" ca="1">ROUND(IF($M138="Y",VLOOKUP($N138,INDIRECT($N$2),Q$5,0)*INDIRECT($M$3),VLOOKUP($N138,INDIRECT($N$2),Q$5,0)),IF(LEFT($E138,1)="N",3,0))</f>
        <v>20.28</v>
      </c>
      <c r="R138" s="411" cm="1">
        <f t="array" aca="1" ref="R138" ca="1">ROUND(IF($M138="Y",VLOOKUP($N138,INDIRECT($N$2),R$5,0)*INDIRECT($M$3),VLOOKUP($N138,INDIRECT($N$2),R$5,0)),IF(LEFT($E138,1)="N",3,0))</f>
        <v>21.295999999999999</v>
      </c>
      <c r="S138" s="411" cm="1">
        <f t="array" aca="1" ref="S138" ca="1">ROUND(IF($M138="Y",VLOOKUP($N138,INDIRECT($N$2),S$5,0)*INDIRECT($M$3),VLOOKUP($N138,INDIRECT($N$2),S$5,0)),IF(LEFT($E138,1)="N",3,0))</f>
        <v>22.361000000000001</v>
      </c>
      <c r="T138" s="411" cm="1">
        <f t="array" aca="1" ref="T138" ca="1">ROUND(IF($M138="Y",VLOOKUP($N138,INDIRECT($N$2),T$5,0)*INDIRECT($M$3),VLOOKUP($N138,INDIRECT($N$2),T$5,0)),IF(LEFT($E138,1)="N",3,0))</f>
        <v>23.48</v>
      </c>
      <c r="U138" s="411" cm="1">
        <f t="array" aca="1" ref="U138" ca="1">ROUND(IF($M138="Y",VLOOKUP($N138,INDIRECT($N$2),U$5,0)*INDIRECT($M$3),VLOOKUP($N138,INDIRECT($N$2),U$5,0)),IF(LEFT($E138,1)="N",3,0))</f>
        <v>24.654</v>
      </c>
      <c r="V138" s="454"/>
      <c r="W138" s="412" t="str">
        <f t="shared" si="68"/>
        <v>Y</v>
      </c>
      <c r="X138" s="355" t="str">
        <f t="shared" si="65"/>
        <v>09350C</v>
      </c>
      <c r="Y138" s="413" t="str">
        <f t="shared" si="67"/>
        <v>011</v>
      </c>
      <c r="Z138" s="355" t="str">
        <f t="shared" si="66"/>
        <v xml:space="preserve">Stock Clerk I </v>
      </c>
      <c r="AA138" s="414">
        <f t="shared" ca="1" si="77"/>
        <v>20.28</v>
      </c>
      <c r="AB138" s="414">
        <f t="shared" ca="1" si="78"/>
        <v>21.295999999999999</v>
      </c>
      <c r="AC138" s="414">
        <f t="shared" ca="1" si="79"/>
        <v>22.361000000000001</v>
      </c>
      <c r="AD138" s="414">
        <f t="shared" ca="1" si="80"/>
        <v>23.48</v>
      </c>
      <c r="AE138" s="414">
        <f t="shared" ca="1" si="81"/>
        <v>24.654</v>
      </c>
    </row>
    <row r="139" spans="1:31">
      <c r="A139" s="406" t="s">
        <v>289</v>
      </c>
      <c r="B139" s="464" t="s">
        <v>290</v>
      </c>
      <c r="C139" s="406">
        <v>5</v>
      </c>
      <c r="D139" s="407" t="s">
        <v>49</v>
      </c>
      <c r="E139" s="406" t="s">
        <v>43</v>
      </c>
      <c r="F139" s="406">
        <v>235</v>
      </c>
      <c r="G139" s="409">
        <f t="shared" ca="1" si="70"/>
        <v>25.286000000000001</v>
      </c>
      <c r="H139" s="409">
        <f t="shared" ca="1" si="71"/>
        <v>26.548999999999999</v>
      </c>
      <c r="I139" s="409">
        <f t="shared" ca="1" si="72"/>
        <v>27.876999999999999</v>
      </c>
      <c r="J139" s="409">
        <f t="shared" ca="1" si="73"/>
        <v>29.271000000000001</v>
      </c>
      <c r="K139" s="409">
        <f t="shared" ca="1" si="74"/>
        <v>30.734000000000002</v>
      </c>
      <c r="L139" s="502"/>
      <c r="M139" s="335" t="s">
        <v>588</v>
      </c>
      <c r="N139" s="331" t="str">
        <f t="shared" si="75"/>
        <v>09360C</v>
      </c>
      <c r="O139" s="410" t="str">
        <f t="shared" si="69"/>
        <v>040</v>
      </c>
      <c r="P139" s="332" t="str">
        <f t="shared" si="76"/>
        <v xml:space="preserve">Stock Clerk II </v>
      </c>
      <c r="Q139" s="411" cm="1">
        <f t="array" aca="1" ref="Q139" ca="1">ROUND(IF($M139="Y",VLOOKUP($N139,INDIRECT($N$2),Q$5,0)*INDIRECT($M$3),VLOOKUP($N139,INDIRECT($N$2),Q$5,0)),IF(LEFT($E139,1)="N",3,0))</f>
        <v>25.286000000000001</v>
      </c>
      <c r="R139" s="411" cm="1">
        <f t="array" aca="1" ref="R139" ca="1">ROUND(IF($M139="Y",VLOOKUP($N139,INDIRECT($N$2),R$5,0)*INDIRECT($M$3),VLOOKUP($N139,INDIRECT($N$2),R$5,0)),IF(LEFT($E139,1)="N",3,0))</f>
        <v>26.548999999999999</v>
      </c>
      <c r="S139" s="411" cm="1">
        <f t="array" aca="1" ref="S139" ca="1">ROUND(IF($M139="Y",VLOOKUP($N139,INDIRECT($N$2),S$5,0)*INDIRECT($M$3),VLOOKUP($N139,INDIRECT($N$2),S$5,0)),IF(LEFT($E139,1)="N",3,0))</f>
        <v>27.876999999999999</v>
      </c>
      <c r="T139" s="411" cm="1">
        <f t="array" aca="1" ref="T139" ca="1">ROUND(IF($M139="Y",VLOOKUP($N139,INDIRECT($N$2),T$5,0)*INDIRECT($M$3),VLOOKUP($N139,INDIRECT($N$2),T$5,0)),IF(LEFT($E139,1)="N",3,0))</f>
        <v>29.271000000000001</v>
      </c>
      <c r="U139" s="411" cm="1">
        <f t="array" aca="1" ref="U139" ca="1">ROUND(IF($M139="Y",VLOOKUP($N139,INDIRECT($N$2),U$5,0)*INDIRECT($M$3),VLOOKUP($N139,INDIRECT($N$2),U$5,0)),IF(LEFT($E139,1)="N",3,0))</f>
        <v>30.734000000000002</v>
      </c>
      <c r="V139" s="454"/>
      <c r="W139" s="412" t="str">
        <f t="shared" si="68"/>
        <v>Y</v>
      </c>
      <c r="X139" s="355" t="str">
        <f t="shared" ref="X139:X146" si="82">N139</f>
        <v>09360C</v>
      </c>
      <c r="Y139" s="413" t="str">
        <f t="shared" si="67"/>
        <v>040</v>
      </c>
      <c r="Z139" s="355" t="str">
        <f t="shared" ref="Z139:Z146" si="83">P139</f>
        <v xml:space="preserve">Stock Clerk II </v>
      </c>
      <c r="AA139" s="414">
        <f t="shared" ca="1" si="77"/>
        <v>25.286000000000001</v>
      </c>
      <c r="AB139" s="414">
        <f t="shared" ca="1" si="78"/>
        <v>26.548999999999999</v>
      </c>
      <c r="AC139" s="414">
        <f t="shared" ca="1" si="79"/>
        <v>27.876999999999999</v>
      </c>
      <c r="AD139" s="414">
        <f t="shared" ca="1" si="80"/>
        <v>29.271000000000001</v>
      </c>
      <c r="AE139" s="414">
        <f t="shared" ca="1" si="81"/>
        <v>30.734000000000002</v>
      </c>
    </row>
    <row r="140" spans="1:31">
      <c r="A140" s="406" t="s">
        <v>291</v>
      </c>
      <c r="B140" s="464" t="s">
        <v>293</v>
      </c>
      <c r="C140" s="406">
        <v>6</v>
      </c>
      <c r="D140" s="407" t="s">
        <v>292</v>
      </c>
      <c r="E140" s="406" t="s">
        <v>43</v>
      </c>
      <c r="F140" s="406">
        <v>275</v>
      </c>
      <c r="G140" s="409">
        <f t="shared" ca="1" si="70"/>
        <v>28.870999999999999</v>
      </c>
      <c r="H140" s="409">
        <f t="shared" ca="1" si="71"/>
        <v>30.317</v>
      </c>
      <c r="I140" s="409">
        <f t="shared" ca="1" si="72"/>
        <v>31.83</v>
      </c>
      <c r="J140" s="409">
        <f t="shared" ca="1" si="73"/>
        <v>33.424999999999997</v>
      </c>
      <c r="K140" s="409">
        <f t="shared" ca="1" si="74"/>
        <v>35.094999999999999</v>
      </c>
      <c r="L140" s="502"/>
      <c r="M140" s="335" t="s">
        <v>588</v>
      </c>
      <c r="N140" s="331" t="str">
        <f t="shared" si="75"/>
        <v>09420C</v>
      </c>
      <c r="O140" s="410" t="str">
        <f t="shared" si="69"/>
        <v>054</v>
      </c>
      <c r="P140" s="332" t="str">
        <f t="shared" si="76"/>
        <v xml:space="preserve">Storekeeper  </v>
      </c>
      <c r="Q140" s="411" cm="1">
        <f t="array" aca="1" ref="Q140" ca="1">ROUND(IF($M140="Y",VLOOKUP($N140,INDIRECT($N$2),Q$5,0)*INDIRECT($M$3),VLOOKUP($N140,INDIRECT($N$2),Q$5,0)),IF(LEFT($E140,1)="N",3,0))</f>
        <v>28.870999999999999</v>
      </c>
      <c r="R140" s="411" cm="1">
        <f t="array" aca="1" ref="R140" ca="1">ROUND(IF($M140="Y",VLOOKUP($N140,INDIRECT($N$2),R$5,0)*INDIRECT($M$3),VLOOKUP($N140,INDIRECT($N$2),R$5,0)),IF(LEFT($E140,1)="N",3,0))</f>
        <v>30.317</v>
      </c>
      <c r="S140" s="411" cm="1">
        <f t="array" aca="1" ref="S140" ca="1">ROUND(IF($M140="Y",VLOOKUP($N140,INDIRECT($N$2),S$5,0)*INDIRECT($M$3),VLOOKUP($N140,INDIRECT($N$2),S$5,0)),IF(LEFT($E140,1)="N",3,0))</f>
        <v>31.83</v>
      </c>
      <c r="T140" s="411" cm="1">
        <f t="array" aca="1" ref="T140" ca="1">ROUND(IF($M140="Y",VLOOKUP($N140,INDIRECT($N$2),T$5,0)*INDIRECT($M$3),VLOOKUP($N140,INDIRECT($N$2),T$5,0)),IF(LEFT($E140,1)="N",3,0))</f>
        <v>33.424999999999997</v>
      </c>
      <c r="U140" s="411" cm="1">
        <f t="array" aca="1" ref="U140" ca="1">ROUND(IF($M140="Y",VLOOKUP($N140,INDIRECT($N$2),U$5,0)*INDIRECT($M$3),VLOOKUP($N140,INDIRECT($N$2),U$5,0)),IF(LEFT($E140,1)="N",3,0))</f>
        <v>35.094999999999999</v>
      </c>
      <c r="V140" s="454"/>
      <c r="W140" s="412" t="str">
        <f t="shared" si="68"/>
        <v>Y</v>
      </c>
      <c r="X140" s="355" t="str">
        <f t="shared" si="82"/>
        <v>09420C</v>
      </c>
      <c r="Y140" s="413" t="str">
        <f t="shared" ref="Y140:Y146" si="84">O140</f>
        <v>054</v>
      </c>
      <c r="Z140" s="355" t="str">
        <f t="shared" si="83"/>
        <v xml:space="preserve">Storekeeper  </v>
      </c>
      <c r="AA140" s="414">
        <f t="shared" ca="1" si="77"/>
        <v>28.870999999999999</v>
      </c>
      <c r="AB140" s="414">
        <f t="shared" ca="1" si="78"/>
        <v>30.317</v>
      </c>
      <c r="AC140" s="414">
        <f t="shared" ca="1" si="79"/>
        <v>31.83</v>
      </c>
      <c r="AD140" s="414">
        <f t="shared" ca="1" si="80"/>
        <v>33.424999999999997</v>
      </c>
      <c r="AE140" s="414">
        <f t="shared" ca="1" si="81"/>
        <v>35.094999999999999</v>
      </c>
    </row>
    <row r="141" spans="1:31">
      <c r="A141" s="406" t="s">
        <v>294</v>
      </c>
      <c r="B141" s="464" t="s">
        <v>295</v>
      </c>
      <c r="C141" s="406">
        <v>6</v>
      </c>
      <c r="D141" s="407" t="s">
        <v>173</v>
      </c>
      <c r="E141" s="406" t="s">
        <v>43</v>
      </c>
      <c r="F141" s="406">
        <v>308</v>
      </c>
      <c r="G141" s="409">
        <f t="shared" ca="1" si="70"/>
        <v>31.234999999999999</v>
      </c>
      <c r="H141" s="409">
        <f t="shared" ca="1" si="71"/>
        <v>32.798000000000002</v>
      </c>
      <c r="I141" s="409">
        <f t="shared" ca="1" si="72"/>
        <v>34.438000000000002</v>
      </c>
      <c r="J141" s="409">
        <f t="shared" ca="1" si="73"/>
        <v>36.161000000000001</v>
      </c>
      <c r="K141" s="409">
        <f t="shared" ca="1" si="74"/>
        <v>37.966999999999999</v>
      </c>
      <c r="L141" s="502"/>
      <c r="M141" s="335" t="s">
        <v>588</v>
      </c>
      <c r="N141" s="331" t="str">
        <f t="shared" si="75"/>
        <v>10630C</v>
      </c>
      <c r="O141" s="410" t="str">
        <f t="shared" si="69"/>
        <v>083</v>
      </c>
      <c r="P141" s="332" t="str">
        <f t="shared" si="76"/>
        <v xml:space="preserve">Traffic Systems Operator </v>
      </c>
      <c r="Q141" s="411" cm="1">
        <f t="array" aca="1" ref="Q141" ca="1">ROUND(IF($M141="Y",VLOOKUP($N141,INDIRECT($N$2),Q$5,0)*INDIRECT($M$3),VLOOKUP($N141,INDIRECT($N$2),Q$5,0)),IF(LEFT($E141,1)="N",3,0))</f>
        <v>31.234999999999999</v>
      </c>
      <c r="R141" s="411" cm="1">
        <f t="array" aca="1" ref="R141" ca="1">ROUND(IF($M141="Y",VLOOKUP($N141,INDIRECT($N$2),R$5,0)*INDIRECT($M$3),VLOOKUP($N141,INDIRECT($N$2),R$5,0)),IF(LEFT($E141,1)="N",3,0))</f>
        <v>32.798000000000002</v>
      </c>
      <c r="S141" s="411" cm="1">
        <f t="array" aca="1" ref="S141" ca="1">ROUND(IF($M141="Y",VLOOKUP($N141,INDIRECT($N$2),S$5,0)*INDIRECT($M$3),VLOOKUP($N141,INDIRECT($N$2),S$5,0)),IF(LEFT($E141,1)="N",3,0))</f>
        <v>34.438000000000002</v>
      </c>
      <c r="T141" s="411" cm="1">
        <f t="array" aca="1" ref="T141" ca="1">ROUND(IF($M141="Y",VLOOKUP($N141,INDIRECT($N$2),T$5,0)*INDIRECT($M$3),VLOOKUP($N141,INDIRECT($N$2),T$5,0)),IF(LEFT($E141,1)="N",3,0))</f>
        <v>36.161000000000001</v>
      </c>
      <c r="U141" s="411" cm="1">
        <f t="array" aca="1" ref="U141" ca="1">ROUND(IF($M141="Y",VLOOKUP($N141,INDIRECT($N$2),U$5,0)*INDIRECT($M$3),VLOOKUP($N141,INDIRECT($N$2),U$5,0)),IF(LEFT($E141,1)="N",3,0))</f>
        <v>37.966999999999999</v>
      </c>
      <c r="V141" s="454"/>
      <c r="W141" s="412" t="str">
        <f t="shared" si="68"/>
        <v>Y</v>
      </c>
      <c r="X141" s="355" t="str">
        <f t="shared" si="82"/>
        <v>10630C</v>
      </c>
      <c r="Y141" s="413" t="str">
        <f t="shared" si="84"/>
        <v>083</v>
      </c>
      <c r="Z141" s="355" t="str">
        <f t="shared" si="83"/>
        <v xml:space="preserve">Traffic Systems Operator </v>
      </c>
      <c r="AA141" s="414">
        <f t="shared" ca="1" si="77"/>
        <v>31.234999999999999</v>
      </c>
      <c r="AB141" s="414">
        <f t="shared" ca="1" si="78"/>
        <v>32.798000000000002</v>
      </c>
      <c r="AC141" s="414">
        <f t="shared" ca="1" si="79"/>
        <v>34.438000000000002</v>
      </c>
      <c r="AD141" s="414">
        <f t="shared" ca="1" si="80"/>
        <v>36.161000000000001</v>
      </c>
      <c r="AE141" s="414">
        <f t="shared" ca="1" si="81"/>
        <v>37.966999999999999</v>
      </c>
    </row>
    <row r="142" spans="1:31">
      <c r="A142" s="406" t="s">
        <v>790</v>
      </c>
      <c r="B142" s="464" t="s">
        <v>789</v>
      </c>
      <c r="C142" s="406">
        <v>6</v>
      </c>
      <c r="D142" s="407" t="s">
        <v>705</v>
      </c>
      <c r="E142" s="406" t="s">
        <v>43</v>
      </c>
      <c r="F142" s="406">
        <v>300</v>
      </c>
      <c r="G142" s="409">
        <f t="shared" ca="1" si="70"/>
        <v>30.571000000000002</v>
      </c>
      <c r="H142" s="409">
        <f t="shared" ca="1" si="71"/>
        <v>32.094999999999999</v>
      </c>
      <c r="I142" s="409">
        <f t="shared" ca="1" si="72"/>
        <v>33.703000000000003</v>
      </c>
      <c r="J142" s="409">
        <f t="shared" ca="1" si="73"/>
        <v>35.387</v>
      </c>
      <c r="K142" s="409">
        <f t="shared" ca="1" si="74"/>
        <v>37.156999999999996</v>
      </c>
      <c r="L142" s="502"/>
      <c r="M142" s="335" t="s">
        <v>588</v>
      </c>
      <c r="N142" s="331" t="str">
        <f t="shared" si="75"/>
        <v>53099C</v>
      </c>
      <c r="O142" s="410" t="str">
        <f t="shared" si="69"/>
        <v>210</v>
      </c>
      <c r="P142" s="332" t="str">
        <f t="shared" si="76"/>
        <v>Utility Billing Specialist</v>
      </c>
      <c r="Q142" s="411" cm="1">
        <f t="array" aca="1" ref="Q142" ca="1">ROUND(IF($M142="Y",VLOOKUP($N142,INDIRECT($N$2),Q$5,0)*INDIRECT($M$3),VLOOKUP($N142,INDIRECT($N$2),Q$5,0)),IF(LEFT($E142,1)="N",3,0))</f>
        <v>30.571000000000002</v>
      </c>
      <c r="R142" s="411" cm="1">
        <f t="array" aca="1" ref="R142" ca="1">ROUND(IF($M142="Y",VLOOKUP($N142,INDIRECT($N$2),R$5,0)*INDIRECT($M$3),VLOOKUP($N142,INDIRECT($N$2),R$5,0)),IF(LEFT($E142,1)="N",3,0))</f>
        <v>32.094999999999999</v>
      </c>
      <c r="S142" s="411" cm="1">
        <f t="array" aca="1" ref="S142" ca="1">ROUND(IF($M142="Y",VLOOKUP($N142,INDIRECT($N$2),S$5,0)*INDIRECT($M$3),VLOOKUP($N142,INDIRECT($N$2),S$5,0)),IF(LEFT($E142,1)="N",3,0))</f>
        <v>33.703000000000003</v>
      </c>
      <c r="T142" s="411" cm="1">
        <f t="array" aca="1" ref="T142" ca="1">ROUND(IF($M142="Y",VLOOKUP($N142,INDIRECT($N$2),T$5,0)*INDIRECT($M$3),VLOOKUP($N142,INDIRECT($N$2),T$5,0)),IF(LEFT($E142,1)="N",3,0))</f>
        <v>35.387</v>
      </c>
      <c r="U142" s="411" cm="1">
        <f t="array" aca="1" ref="U142" ca="1">ROUND(IF($M142="Y",VLOOKUP($N142,INDIRECT($N$2),U$5,0)*INDIRECT($M$3),VLOOKUP($N142,INDIRECT($N$2),U$5,0)),IF(LEFT($E142,1)="N",3,0))</f>
        <v>37.156999999999996</v>
      </c>
      <c r="V142" s="454"/>
      <c r="W142" s="412" t="str">
        <f t="shared" si="68"/>
        <v>Y</v>
      </c>
      <c r="X142" s="355" t="str">
        <f t="shared" si="82"/>
        <v>53099C</v>
      </c>
      <c r="Y142" s="413" t="str">
        <f t="shared" si="84"/>
        <v>210</v>
      </c>
      <c r="Z142" s="355" t="str">
        <f t="shared" si="83"/>
        <v>Utility Billing Specialist</v>
      </c>
      <c r="AA142" s="414">
        <f t="shared" ca="1" si="77"/>
        <v>30.571000000000002</v>
      </c>
      <c r="AB142" s="414">
        <f t="shared" ca="1" si="78"/>
        <v>32.094999999999999</v>
      </c>
      <c r="AC142" s="414">
        <f t="shared" ca="1" si="79"/>
        <v>33.703000000000003</v>
      </c>
      <c r="AD142" s="414">
        <f t="shared" ca="1" si="80"/>
        <v>35.387</v>
      </c>
      <c r="AE142" s="414">
        <f t="shared" ca="1" si="81"/>
        <v>37.156999999999996</v>
      </c>
    </row>
    <row r="143" spans="1:31">
      <c r="A143" s="406" t="s">
        <v>566</v>
      </c>
      <c r="B143" s="464" t="s">
        <v>571</v>
      </c>
      <c r="C143" s="406">
        <v>5</v>
      </c>
      <c r="D143" s="407" t="s">
        <v>46</v>
      </c>
      <c r="E143" s="406" t="s">
        <v>43</v>
      </c>
      <c r="F143" s="406">
        <v>258</v>
      </c>
      <c r="G143" s="409">
        <f t="shared" ca="1" si="70"/>
        <v>27.692</v>
      </c>
      <c r="H143" s="409">
        <f t="shared" ca="1" si="71"/>
        <v>29.079000000000001</v>
      </c>
      <c r="I143" s="409">
        <f t="shared" ca="1" si="72"/>
        <v>30.530999999999999</v>
      </c>
      <c r="J143" s="409">
        <f t="shared" ca="1" si="73"/>
        <v>32.058</v>
      </c>
      <c r="K143" s="409">
        <f t="shared" ca="1" si="74"/>
        <v>33.661999999999999</v>
      </c>
      <c r="L143" s="502"/>
      <c r="M143" s="335" t="s">
        <v>588</v>
      </c>
      <c r="N143" s="331" t="str">
        <f t="shared" si="75"/>
        <v>59415C</v>
      </c>
      <c r="O143" s="410" t="str">
        <f t="shared" si="69"/>
        <v>056</v>
      </c>
      <c r="P143" s="332" t="str">
        <f t="shared" si="76"/>
        <v>Vendor Records Specialist</v>
      </c>
      <c r="Q143" s="411" cm="1">
        <f t="array" aca="1" ref="Q143" ca="1">ROUND(IF($M143="Y",VLOOKUP($N143,INDIRECT($N$2),Q$5,0)*INDIRECT($M$3),VLOOKUP($N143,INDIRECT($N$2),Q$5,0)),IF(LEFT($E143,1)="N",3,0))</f>
        <v>27.692</v>
      </c>
      <c r="R143" s="411" cm="1">
        <f t="array" aca="1" ref="R143" ca="1">ROUND(IF($M143="Y",VLOOKUP($N143,INDIRECT($N$2),R$5,0)*INDIRECT($M$3),VLOOKUP($N143,INDIRECT($N$2),R$5,0)),IF(LEFT($E143,1)="N",3,0))</f>
        <v>29.079000000000001</v>
      </c>
      <c r="S143" s="411" cm="1">
        <f t="array" aca="1" ref="S143" ca="1">ROUND(IF($M143="Y",VLOOKUP($N143,INDIRECT($N$2),S$5,0)*INDIRECT($M$3),VLOOKUP($N143,INDIRECT($N$2),S$5,0)),IF(LEFT($E143,1)="N",3,0))</f>
        <v>30.530999999999999</v>
      </c>
      <c r="T143" s="411" cm="1">
        <f t="array" aca="1" ref="T143" ca="1">ROUND(IF($M143="Y",VLOOKUP($N143,INDIRECT($N$2),T$5,0)*INDIRECT($M$3),VLOOKUP($N143,INDIRECT($N$2),T$5,0)),IF(LEFT($E143,1)="N",3,0))</f>
        <v>32.058</v>
      </c>
      <c r="U143" s="411" cm="1">
        <f t="array" aca="1" ref="U143" ca="1">ROUND(IF($M143="Y",VLOOKUP($N143,INDIRECT($N$2),U$5,0)*INDIRECT($M$3),VLOOKUP($N143,INDIRECT($N$2),U$5,0)),IF(LEFT($E143,1)="N",3,0))</f>
        <v>33.661999999999999</v>
      </c>
      <c r="V143" s="454"/>
      <c r="W143" s="412" t="str">
        <f t="shared" si="68"/>
        <v>Y</v>
      </c>
      <c r="X143" s="355" t="str">
        <f t="shared" si="82"/>
        <v>59415C</v>
      </c>
      <c r="Y143" s="413" t="str">
        <f t="shared" si="84"/>
        <v>056</v>
      </c>
      <c r="Z143" s="355" t="str">
        <f t="shared" si="83"/>
        <v>Vendor Records Specialist</v>
      </c>
      <c r="AA143" s="414">
        <f t="shared" ca="1" si="77"/>
        <v>27.692</v>
      </c>
      <c r="AB143" s="414">
        <f t="shared" ca="1" si="78"/>
        <v>29.079000000000001</v>
      </c>
      <c r="AC143" s="414">
        <f t="shared" ca="1" si="79"/>
        <v>30.530999999999999</v>
      </c>
      <c r="AD143" s="414">
        <f t="shared" ca="1" si="80"/>
        <v>32.058</v>
      </c>
      <c r="AE143" s="414">
        <f t="shared" ca="1" si="81"/>
        <v>33.661999999999999</v>
      </c>
    </row>
    <row r="144" spans="1:31">
      <c r="A144" s="406" t="s">
        <v>296</v>
      </c>
      <c r="B144" s="464" t="s">
        <v>316</v>
      </c>
      <c r="C144" s="406">
        <v>6</v>
      </c>
      <c r="D144" s="426" t="s">
        <v>543</v>
      </c>
      <c r="E144" s="406" t="s">
        <v>43</v>
      </c>
      <c r="F144" s="406">
        <v>288</v>
      </c>
      <c r="G144" s="409">
        <f t="shared" ca="1" si="70"/>
        <v>30.045999999999999</v>
      </c>
      <c r="H144" s="409">
        <f t="shared" ca="1" si="71"/>
        <v>31.545999999999999</v>
      </c>
      <c r="I144" s="409">
        <f t="shared" ca="1" si="72"/>
        <v>33.124000000000002</v>
      </c>
      <c r="J144" s="409">
        <f t="shared" ca="1" si="73"/>
        <v>34.780999999999999</v>
      </c>
      <c r="K144" s="409">
        <f t="shared" ca="1" si="74"/>
        <v>36.518999999999998</v>
      </c>
      <c r="L144" s="502"/>
      <c r="M144" s="335" t="s">
        <v>588</v>
      </c>
      <c r="N144" s="331" t="str">
        <f t="shared" si="75"/>
        <v>10796C</v>
      </c>
      <c r="O144" s="410" t="str">
        <f t="shared" si="69"/>
        <v>161</v>
      </c>
      <c r="P144" s="332" t="str">
        <f t="shared" si="76"/>
        <v>Veterinary Care Technician</v>
      </c>
      <c r="Q144" s="411" cm="1">
        <f t="array" aca="1" ref="Q144" ca="1">ROUND(IF($M144="Y",VLOOKUP($N144,INDIRECT($N$2),Q$5,0)*INDIRECT($M$3),VLOOKUP($N144,INDIRECT($N$2),Q$5,0)),IF(LEFT($E144,1)="N",3,0))</f>
        <v>30.045999999999999</v>
      </c>
      <c r="R144" s="411" cm="1">
        <f t="array" aca="1" ref="R144" ca="1">ROUND(IF($M144="Y",VLOOKUP($N144,INDIRECT($N$2),R$5,0)*INDIRECT($M$3),VLOOKUP($N144,INDIRECT($N$2),R$5,0)),IF(LEFT($E144,1)="N",3,0))</f>
        <v>31.545999999999999</v>
      </c>
      <c r="S144" s="411" cm="1">
        <f t="array" aca="1" ref="S144" ca="1">ROUND(IF($M144="Y",VLOOKUP($N144,INDIRECT($N$2),S$5,0)*INDIRECT($M$3),VLOOKUP($N144,INDIRECT($N$2),S$5,0)),IF(LEFT($E144,1)="N",3,0))</f>
        <v>33.124000000000002</v>
      </c>
      <c r="T144" s="411" cm="1">
        <f t="array" aca="1" ref="T144" ca="1">ROUND(IF($M144="Y",VLOOKUP($N144,INDIRECT($N$2),T$5,0)*INDIRECT($M$3),VLOOKUP($N144,INDIRECT($N$2),T$5,0)),IF(LEFT($E144,1)="N",3,0))</f>
        <v>34.780999999999999</v>
      </c>
      <c r="U144" s="411" cm="1">
        <f t="array" aca="1" ref="U144" ca="1">ROUND(IF($M144="Y",VLOOKUP($N144,INDIRECT($N$2),U$5,0)*INDIRECT($M$3),VLOOKUP($N144,INDIRECT($N$2),U$5,0)),IF(LEFT($E144,1)="N",3,0))</f>
        <v>36.518999999999998</v>
      </c>
      <c r="V144" s="454"/>
      <c r="W144" s="412" t="str">
        <f t="shared" si="68"/>
        <v>Y</v>
      </c>
      <c r="X144" s="355" t="str">
        <f t="shared" si="82"/>
        <v>10796C</v>
      </c>
      <c r="Y144" s="413" t="str">
        <f t="shared" si="84"/>
        <v>161</v>
      </c>
      <c r="Z144" s="355" t="str">
        <f t="shared" si="83"/>
        <v>Veterinary Care Technician</v>
      </c>
      <c r="AA144" s="414">
        <f t="shared" ca="1" si="77"/>
        <v>30.045999999999999</v>
      </c>
      <c r="AB144" s="414">
        <f t="shared" ca="1" si="78"/>
        <v>31.545999999999999</v>
      </c>
      <c r="AC144" s="414">
        <f t="shared" ca="1" si="79"/>
        <v>33.124000000000002</v>
      </c>
      <c r="AD144" s="414">
        <f t="shared" ca="1" si="80"/>
        <v>34.780999999999999</v>
      </c>
      <c r="AE144" s="414">
        <f t="shared" ca="1" si="81"/>
        <v>36.518999999999998</v>
      </c>
    </row>
    <row r="145" spans="1:31">
      <c r="A145" s="406" t="s">
        <v>720</v>
      </c>
      <c r="B145" s="464" t="s">
        <v>510</v>
      </c>
      <c r="C145" s="406">
        <v>8</v>
      </c>
      <c r="D145" s="426" t="s">
        <v>749</v>
      </c>
      <c r="E145" s="406" t="s">
        <v>21</v>
      </c>
      <c r="F145" s="406">
        <v>400</v>
      </c>
      <c r="G145" s="409">
        <f t="shared" ca="1" si="70"/>
        <v>80629</v>
      </c>
      <c r="H145" s="409">
        <f t="shared" ca="1" si="71"/>
        <v>84659</v>
      </c>
      <c r="I145" s="409">
        <f t="shared" ca="1" si="72"/>
        <v>88894</v>
      </c>
      <c r="J145" s="409">
        <f t="shared" ca="1" si="73"/>
        <v>93338</v>
      </c>
      <c r="K145" s="409">
        <f t="shared" ca="1" si="74"/>
        <v>98004</v>
      </c>
      <c r="L145" s="502"/>
      <c r="M145" s="335" t="s">
        <v>588</v>
      </c>
      <c r="N145" s="331" t="str">
        <f t="shared" si="75"/>
        <v>52956C</v>
      </c>
      <c r="O145" s="410" t="str">
        <f t="shared" si="69"/>
        <v>164</v>
      </c>
      <c r="P145" s="332" t="str">
        <f t="shared" si="76"/>
        <v>Visual Communications Management Coord</v>
      </c>
      <c r="Q145" s="411" cm="1">
        <f t="array" aca="1" ref="Q145" ca="1">ROUND(IF($M145="Y",VLOOKUP($N145,INDIRECT($N$2),Q$5,0)*INDIRECT($M$3),VLOOKUP($N145,INDIRECT($N$2),Q$5,0)),IF(LEFT($E145,1)="N",3,0))</f>
        <v>80629</v>
      </c>
      <c r="R145" s="411" cm="1">
        <f t="array" aca="1" ref="R145" ca="1">ROUND(IF($M145="Y",VLOOKUP($N145,INDIRECT($N$2),R$5,0)*INDIRECT($M$3),VLOOKUP($N145,INDIRECT($N$2),R$5,0)),IF(LEFT($E145,1)="N",3,0))</f>
        <v>84659</v>
      </c>
      <c r="S145" s="411" cm="1">
        <f t="array" aca="1" ref="S145" ca="1">ROUND(IF($M145="Y",VLOOKUP($N145,INDIRECT($N$2),S$5,0)*INDIRECT($M$3),VLOOKUP($N145,INDIRECT($N$2),S$5,0)),IF(LEFT($E145,1)="N",3,0))</f>
        <v>88894</v>
      </c>
      <c r="T145" s="411" cm="1">
        <f t="array" aca="1" ref="T145" ca="1">ROUND(IF($M145="Y",VLOOKUP($N145,INDIRECT($N$2),T$5,0)*INDIRECT($M$3),VLOOKUP($N145,INDIRECT($N$2),T$5,0)),IF(LEFT($E145,1)="N",3,0))</f>
        <v>93338</v>
      </c>
      <c r="U145" s="411" cm="1">
        <f t="array" aca="1" ref="U145" ca="1">ROUND(IF($M145="Y",VLOOKUP($N145,INDIRECT($N$2),U$5,0)*INDIRECT($M$3),VLOOKUP($N145,INDIRECT($N$2),U$5,0)),IF(LEFT($E145,1)="N",3,0))</f>
        <v>98004</v>
      </c>
      <c r="V145" s="454"/>
      <c r="W145" s="412" t="str">
        <f t="shared" si="68"/>
        <v>Y</v>
      </c>
      <c r="X145" s="355" t="str">
        <f t="shared" si="82"/>
        <v>52956C</v>
      </c>
      <c r="Y145" s="413" t="str">
        <f t="shared" si="84"/>
        <v>164</v>
      </c>
      <c r="Z145" s="355" t="str">
        <f t="shared" si="83"/>
        <v>Visual Communications Management Coord</v>
      </c>
      <c r="AA145" s="414">
        <f t="shared" ca="1" si="77"/>
        <v>38.763999999999996</v>
      </c>
      <c r="AB145" s="414">
        <f t="shared" ca="1" si="78"/>
        <v>40.701999999999998</v>
      </c>
      <c r="AC145" s="414">
        <f t="shared" ca="1" si="79"/>
        <v>42.738</v>
      </c>
      <c r="AD145" s="414">
        <f t="shared" ca="1" si="80"/>
        <v>44.875</v>
      </c>
      <c r="AE145" s="414">
        <f t="shared" ca="1" si="81"/>
        <v>47.117999999999995</v>
      </c>
    </row>
    <row r="146" spans="1:31">
      <c r="A146" s="406" t="s">
        <v>327</v>
      </c>
      <c r="B146" s="464" t="s">
        <v>318</v>
      </c>
      <c r="C146" s="406">
        <v>6</v>
      </c>
      <c r="D146" s="426" t="s">
        <v>745</v>
      </c>
      <c r="E146" s="406" t="s">
        <v>43</v>
      </c>
      <c r="F146" s="406">
        <v>303</v>
      </c>
      <c r="G146" s="409">
        <f t="shared" ca="1" si="70"/>
        <v>31.234999999999999</v>
      </c>
      <c r="H146" s="409">
        <f t="shared" ca="1" si="71"/>
        <v>32.798000000000002</v>
      </c>
      <c r="I146" s="409">
        <f t="shared" ca="1" si="72"/>
        <v>34.438000000000002</v>
      </c>
      <c r="J146" s="409">
        <f t="shared" ca="1" si="73"/>
        <v>36.161000000000001</v>
      </c>
      <c r="K146" s="409">
        <f t="shared" ca="1" si="74"/>
        <v>37.966999999999999</v>
      </c>
      <c r="L146" s="502"/>
      <c r="M146" s="335" t="s">
        <v>588</v>
      </c>
      <c r="N146" s="331" t="str">
        <f t="shared" si="75"/>
        <v>10902C</v>
      </c>
      <c r="O146" s="410" t="str">
        <f t="shared" si="69"/>
        <v>163</v>
      </c>
      <c r="P146" s="332" t="str">
        <f t="shared" si="76"/>
        <v>Water Quality Technician</v>
      </c>
      <c r="Q146" s="411" cm="1">
        <f t="array" aca="1" ref="Q146" ca="1">ROUND(IF($M146="Y",VLOOKUP($N146,INDIRECT($N$2),Q$5,0)*INDIRECT($M$3),VLOOKUP($N146,INDIRECT($N$2),Q$5,0)),IF(LEFT($E146,1)="N",3,0))</f>
        <v>31.234999999999999</v>
      </c>
      <c r="R146" s="411" cm="1">
        <f t="array" aca="1" ref="R146" ca="1">ROUND(IF($M146="Y",VLOOKUP($N146,INDIRECT($N$2),R$5,0)*INDIRECT($M$3),VLOOKUP($N146,INDIRECT($N$2),R$5,0)),IF(LEFT($E146,1)="N",3,0))</f>
        <v>32.798000000000002</v>
      </c>
      <c r="S146" s="411" cm="1">
        <f t="array" aca="1" ref="S146" ca="1">ROUND(IF($M146="Y",VLOOKUP($N146,INDIRECT($N$2),S$5,0)*INDIRECT($M$3),VLOOKUP($N146,INDIRECT($N$2),S$5,0)),IF(LEFT($E146,1)="N",3,0))</f>
        <v>34.438000000000002</v>
      </c>
      <c r="T146" s="411" cm="1">
        <f t="array" aca="1" ref="T146" ca="1">ROUND(IF($M146="Y",VLOOKUP($N146,INDIRECT($N$2),T$5,0)*INDIRECT($M$3),VLOOKUP($N146,INDIRECT($N$2),T$5,0)),IF(LEFT($E146,1)="N",3,0))</f>
        <v>36.161000000000001</v>
      </c>
      <c r="U146" s="411" cm="1">
        <f t="array" aca="1" ref="U146" ca="1">ROUND(IF($M146="Y",VLOOKUP($N146,INDIRECT($N$2),U$5,0)*INDIRECT($M$3),VLOOKUP($N146,INDIRECT($N$2),U$5,0)),IF(LEFT($E146,1)="N",3,0))</f>
        <v>37.966999999999999</v>
      </c>
      <c r="V146" s="454"/>
      <c r="W146" s="412" t="str">
        <f t="shared" si="68"/>
        <v>Y</v>
      </c>
      <c r="X146" s="355" t="str">
        <f t="shared" si="82"/>
        <v>10902C</v>
      </c>
      <c r="Y146" s="413" t="str">
        <f t="shared" si="84"/>
        <v>163</v>
      </c>
      <c r="Z146" s="355" t="str">
        <f t="shared" si="83"/>
        <v>Water Quality Technician</v>
      </c>
      <c r="AA146" s="414">
        <f t="shared" ca="1" si="77"/>
        <v>31.234999999999999</v>
      </c>
      <c r="AB146" s="414">
        <f t="shared" ca="1" si="78"/>
        <v>32.798000000000002</v>
      </c>
      <c r="AC146" s="414">
        <f t="shared" ca="1" si="79"/>
        <v>34.438000000000002</v>
      </c>
      <c r="AD146" s="414">
        <f t="shared" ca="1" si="80"/>
        <v>36.161000000000001</v>
      </c>
      <c r="AE146" s="414">
        <f t="shared" ca="1" si="81"/>
        <v>37.966999999999999</v>
      </c>
    </row>
    <row r="147" spans="1:31">
      <c r="A147" s="278"/>
      <c r="B147" s="292"/>
      <c r="C147" s="278"/>
      <c r="D147" s="279"/>
      <c r="E147" s="278"/>
      <c r="F147" s="278"/>
      <c r="G147" s="427"/>
      <c r="H147" s="427"/>
      <c r="I147" s="427"/>
      <c r="J147" s="427"/>
      <c r="K147" s="427"/>
      <c r="L147" s="427"/>
      <c r="M147" s="335"/>
    </row>
    <row r="148" spans="1:31">
      <c r="A148" s="264" t="s">
        <v>463</v>
      </c>
      <c r="B148" s="287"/>
      <c r="C148" s="266"/>
      <c r="D148" s="266"/>
      <c r="E148" s="265"/>
      <c r="F148" s="266"/>
      <c r="G148" s="272"/>
      <c r="H148" s="272"/>
      <c r="I148" s="272"/>
      <c r="J148" s="272"/>
      <c r="K148" s="272"/>
      <c r="L148" s="272"/>
      <c r="M148" s="335"/>
    </row>
    <row r="149" spans="1:31">
      <c r="A149" s="268" t="s">
        <v>479</v>
      </c>
      <c r="B149" s="287"/>
      <c r="C149" s="266"/>
      <c r="D149" s="266"/>
      <c r="E149" s="265"/>
      <c r="F149" s="266"/>
      <c r="G149" s="273"/>
      <c r="H149" s="273" t="s">
        <v>485</v>
      </c>
      <c r="I149" s="273"/>
      <c r="J149" s="273"/>
      <c r="K149" s="277"/>
      <c r="L149" s="277"/>
    </row>
    <row r="150" spans="1:31">
      <c r="A150" s="265"/>
      <c r="B150" s="230"/>
      <c r="C150" s="271"/>
      <c r="D150" s="271"/>
      <c r="E150" s="265"/>
      <c r="F150" s="266"/>
      <c r="G150" s="273"/>
      <c r="H150" s="273"/>
      <c r="I150" s="273"/>
      <c r="J150" s="273"/>
      <c r="K150" s="277"/>
      <c r="L150" s="277"/>
      <c r="N150" s="332"/>
      <c r="X150" s="355" t="str">
        <f>N151</f>
        <v>Longevity</v>
      </c>
    </row>
    <row r="151" spans="1:31">
      <c r="A151" s="265"/>
      <c r="B151" s="288" t="s">
        <v>299</v>
      </c>
      <c r="C151" s="271"/>
      <c r="D151" s="271"/>
      <c r="E151" s="265"/>
      <c r="F151" s="266"/>
      <c r="G151" s="273"/>
      <c r="H151" s="273"/>
      <c r="I151" s="273"/>
      <c r="J151" s="273"/>
      <c r="K151" s="277"/>
      <c r="L151" s="277"/>
      <c r="N151" s="335" t="s">
        <v>589</v>
      </c>
      <c r="P151" s="332">
        <v>0</v>
      </c>
      <c r="Q151" s="331">
        <v>0</v>
      </c>
      <c r="AA151" s="488"/>
    </row>
    <row r="152" spans="1:31">
      <c r="A152" s="272"/>
      <c r="B152" s="272">
        <f ca="1">Q152</f>
        <v>766</v>
      </c>
      <c r="C152" s="266" t="s">
        <v>300</v>
      </c>
      <c r="D152" s="266"/>
      <c r="E152" s="265"/>
      <c r="F152" s="266"/>
      <c r="G152" s="273"/>
      <c r="H152" s="273"/>
      <c r="I152" s="273"/>
      <c r="J152" s="273"/>
      <c r="K152" s="277"/>
      <c r="L152" s="277"/>
      <c r="M152" s="331" t="s">
        <v>588</v>
      </c>
      <c r="N152" s="335" t="s">
        <v>590</v>
      </c>
      <c r="P152" s="483">
        <v>10</v>
      </c>
      <c r="Q152" s="411" cm="1">
        <f t="array" aca="1" ref="Q152" ca="1">ROUND(IF($M152="Y",VLOOKUP($N152,INDIRECT($N$2),Q$5,0)*INDIRECT($M$3),VLOOKUP($N152,INDIRECT($N$2),Q$5,0)),IF(LEFT($C152,1)="N",3,0))</f>
        <v>766</v>
      </c>
      <c r="W152" s="429" t="str">
        <f t="shared" ref="W152:X155" si="85">M152</f>
        <v>Y</v>
      </c>
      <c r="X152" s="429" t="str">
        <f t="shared" si="85"/>
        <v>10thEx</v>
      </c>
      <c r="Y152" s="429"/>
      <c r="Z152" s="486">
        <v>10</v>
      </c>
      <c r="AA152" s="488">
        <f ca="1">AA158</f>
        <v>0.36899999999999999</v>
      </c>
    </row>
    <row r="153" spans="1:31">
      <c r="A153" s="272"/>
      <c r="B153" s="272">
        <f t="shared" ref="B153:B155" ca="1" si="86">Q153</f>
        <v>985</v>
      </c>
      <c r="C153" s="266" t="s">
        <v>301</v>
      </c>
      <c r="D153" s="266"/>
      <c r="E153" s="265"/>
      <c r="F153" s="266"/>
      <c r="G153" s="273"/>
      <c r="H153" s="273"/>
      <c r="I153" s="273"/>
      <c r="J153" s="273"/>
      <c r="K153" s="277"/>
      <c r="L153" s="277"/>
      <c r="M153" s="331" t="s">
        <v>588</v>
      </c>
      <c r="N153" s="335" t="s">
        <v>591</v>
      </c>
      <c r="P153" s="483">
        <v>15</v>
      </c>
      <c r="Q153" s="411" cm="1">
        <f t="array" aca="1" ref="Q153" ca="1">ROUND(IF($M153="Y",VLOOKUP($N153,INDIRECT($N$2),Q$5,0)*INDIRECT($M$3),VLOOKUP($N153,INDIRECT($N$2),Q$5,0)),IF(LEFT($C153,1)="N",3,0))</f>
        <v>985</v>
      </c>
      <c r="W153" s="429" t="str">
        <f t="shared" si="85"/>
        <v>Y</v>
      </c>
      <c r="X153" s="429" t="str">
        <f t="shared" si="85"/>
        <v>15thEx</v>
      </c>
      <c r="Y153" s="429"/>
      <c r="Z153" s="486">
        <v>15</v>
      </c>
      <c r="AA153" s="488">
        <f ca="1">AA159</f>
        <v>0.47199999999999998</v>
      </c>
    </row>
    <row r="154" spans="1:31">
      <c r="A154" s="272"/>
      <c r="B154" s="272">
        <f t="shared" ca="1" si="86"/>
        <v>1203</v>
      </c>
      <c r="C154" s="266" t="s">
        <v>302</v>
      </c>
      <c r="D154" s="266"/>
      <c r="E154" s="265"/>
      <c r="F154" s="266"/>
      <c r="G154" s="273"/>
      <c r="H154" s="273"/>
      <c r="I154" s="273"/>
      <c r="J154" s="273"/>
      <c r="K154" s="277"/>
      <c r="L154" s="277"/>
      <c r="M154" s="331" t="s">
        <v>588</v>
      </c>
      <c r="N154" s="335" t="s">
        <v>592</v>
      </c>
      <c r="P154" s="483">
        <v>20</v>
      </c>
      <c r="Q154" s="411" cm="1">
        <f t="array" aca="1" ref="Q154" ca="1">ROUND(IF($M154="Y",VLOOKUP($N154,INDIRECT($N$2),Q$5,0)*INDIRECT($M$3),VLOOKUP($N154,INDIRECT($N$2),Q$5,0)),IF(LEFT($C154,1)="N",3,0))</f>
        <v>1203</v>
      </c>
      <c r="W154" s="429" t="str">
        <f t="shared" si="85"/>
        <v>Y</v>
      </c>
      <c r="X154" s="429" t="str">
        <f t="shared" si="85"/>
        <v>20thEx</v>
      </c>
      <c r="Y154" s="429"/>
      <c r="Z154" s="486">
        <v>20</v>
      </c>
      <c r="AA154" s="488">
        <f t="shared" ref="AA154:AA155" ca="1" si="87">AA160</f>
        <v>0.57799999999999996</v>
      </c>
    </row>
    <row r="155" spans="1:31">
      <c r="A155" s="272"/>
      <c r="B155" s="272">
        <f t="shared" ca="1" si="86"/>
        <v>1421</v>
      </c>
      <c r="C155" s="266" t="s">
        <v>303</v>
      </c>
      <c r="D155" s="266"/>
      <c r="E155" s="265"/>
      <c r="F155" s="266"/>
      <c r="G155" s="273"/>
      <c r="H155" s="273"/>
      <c r="I155" s="273"/>
      <c r="J155" s="273"/>
      <c r="K155" s="277"/>
      <c r="L155" s="277"/>
      <c r="M155" s="331" t="s">
        <v>588</v>
      </c>
      <c r="N155" s="335" t="s">
        <v>593</v>
      </c>
      <c r="P155" s="483">
        <v>25</v>
      </c>
      <c r="Q155" s="411" cm="1">
        <f t="array" aca="1" ref="Q155" ca="1">ROUND(IF($M155="Y",VLOOKUP($N155,INDIRECT($N$2),Q$5,0)*INDIRECT($M$3),VLOOKUP($N155,INDIRECT($N$2),Q$5,0)),IF(LEFT($C155,1)="N",3,0))</f>
        <v>1421</v>
      </c>
      <c r="W155" s="429" t="str">
        <f t="shared" si="85"/>
        <v>Y</v>
      </c>
      <c r="X155" s="429" t="str">
        <f t="shared" si="85"/>
        <v>25thEx</v>
      </c>
      <c r="Y155" s="429"/>
      <c r="Z155" s="486">
        <v>25</v>
      </c>
      <c r="AA155" s="488">
        <f t="shared" ca="1" si="87"/>
        <v>0.68500000000000005</v>
      </c>
    </row>
    <row r="156" spans="1:31">
      <c r="A156" s="265"/>
      <c r="B156" s="287"/>
      <c r="C156" s="266"/>
      <c r="D156" s="266"/>
      <c r="E156" s="265"/>
      <c r="F156" s="266"/>
      <c r="G156" s="273"/>
      <c r="H156" s="273"/>
      <c r="I156" s="273"/>
      <c r="J156" s="273"/>
      <c r="K156" s="277"/>
      <c r="L156" s="277"/>
      <c r="N156" s="335"/>
      <c r="AA156" s="487"/>
    </row>
    <row r="157" spans="1:31">
      <c r="A157" s="265"/>
      <c r="B157" s="288" t="s">
        <v>304</v>
      </c>
      <c r="C157" s="271"/>
      <c r="D157" s="271"/>
      <c r="E157" s="265"/>
      <c r="F157" s="266"/>
      <c r="G157" s="273"/>
      <c r="H157" s="273"/>
      <c r="I157" s="273"/>
      <c r="J157" s="273"/>
      <c r="K157" s="277"/>
      <c r="L157" s="277"/>
      <c r="N157" s="335"/>
      <c r="P157" s="332">
        <v>0</v>
      </c>
      <c r="Q157" s="331">
        <v>0</v>
      </c>
      <c r="S157" s="331">
        <f>Q157*1.04</f>
        <v>0</v>
      </c>
      <c r="W157" s="429"/>
      <c r="X157" s="429"/>
      <c r="Y157" s="429"/>
      <c r="AA157" s="488"/>
    </row>
    <row r="158" spans="1:31">
      <c r="A158" s="265"/>
      <c r="B158" s="302">
        <f t="shared" ref="B158:B161" ca="1" si="88">Q158</f>
        <v>0.36899999999999999</v>
      </c>
      <c r="C158" s="266" t="s">
        <v>305</v>
      </c>
      <c r="D158" s="266"/>
      <c r="E158" s="265"/>
      <c r="F158" s="266"/>
      <c r="G158" s="273"/>
      <c r="H158" s="273"/>
      <c r="I158" s="273"/>
      <c r="J158" s="273"/>
      <c r="K158" s="277"/>
      <c r="L158" s="277"/>
      <c r="M158" s="331" t="s">
        <v>588</v>
      </c>
      <c r="N158" s="335" t="s">
        <v>594</v>
      </c>
      <c r="P158" s="483">
        <v>10</v>
      </c>
      <c r="Q158" s="411" cm="1">
        <f t="array" aca="1" ref="Q158" ca="1">ROUND(IF($M158="Y",VLOOKUP(N158,INDIRECT($N$2),Q$5,0)*INDIRECT($M$3),VLOOKUP(N158,INDIRECT($N$2),Q$5,0)),3)</f>
        <v>0.36899999999999999</v>
      </c>
      <c r="S158" s="331">
        <f t="shared" ref="S158:S161" ca="1" si="89">Q158*1.04</f>
        <v>0.38375999999999999</v>
      </c>
      <c r="W158" s="429" t="str">
        <f>M158</f>
        <v>Y</v>
      </c>
      <c r="X158" s="429" t="str">
        <f t="shared" ref="X158:X161" si="90">N158</f>
        <v>10thNEx</v>
      </c>
      <c r="Y158" s="429"/>
      <c r="Z158" s="486">
        <v>10</v>
      </c>
      <c r="AA158" s="488">
        <f t="shared" ref="AA158:AA161" ca="1" si="91">Q158</f>
        <v>0.36899999999999999</v>
      </c>
    </row>
    <row r="159" spans="1:31">
      <c r="A159" s="265"/>
      <c r="B159" s="302">
        <f t="shared" ca="1" si="88"/>
        <v>0.47199999999999998</v>
      </c>
      <c r="C159" s="266" t="s">
        <v>306</v>
      </c>
      <c r="D159" s="266"/>
      <c r="E159" s="265"/>
      <c r="F159" s="266"/>
      <c r="G159" s="273"/>
      <c r="H159" s="273"/>
      <c r="I159" s="273"/>
      <c r="J159" s="273"/>
      <c r="K159" s="277"/>
      <c r="L159" s="277"/>
      <c r="M159" s="331" t="s">
        <v>588</v>
      </c>
      <c r="N159" s="335" t="s">
        <v>595</v>
      </c>
      <c r="P159" s="483">
        <v>15</v>
      </c>
      <c r="Q159" s="411" cm="1">
        <f t="array" aca="1" ref="Q159" ca="1">ROUND(IF($M159="Y",VLOOKUP(N159,INDIRECT($N$2),Q$5,0)*INDIRECT($M$3),VLOOKUP(N159,INDIRECT($N$2),Q$5,0)),3)</f>
        <v>0.47199999999999998</v>
      </c>
      <c r="S159" s="331">
        <f t="shared" ca="1" si="89"/>
        <v>0.49087999999999998</v>
      </c>
      <c r="W159" s="429" t="str">
        <f t="shared" ref="W159:W161" si="92">M159</f>
        <v>Y</v>
      </c>
      <c r="X159" s="429" t="str">
        <f t="shared" si="90"/>
        <v>15thNEx</v>
      </c>
      <c r="Y159" s="429"/>
      <c r="Z159" s="486">
        <v>15</v>
      </c>
      <c r="AA159" s="488">
        <f t="shared" ca="1" si="91"/>
        <v>0.47199999999999998</v>
      </c>
    </row>
    <row r="160" spans="1:31">
      <c r="A160" s="265"/>
      <c r="B160" s="302">
        <f t="shared" ca="1" si="88"/>
        <v>0.57799999999999996</v>
      </c>
      <c r="C160" s="266" t="s">
        <v>307</v>
      </c>
      <c r="D160" s="266"/>
      <c r="E160" s="265"/>
      <c r="F160" s="266"/>
      <c r="G160" s="273"/>
      <c r="H160" s="273"/>
      <c r="I160" s="273"/>
      <c r="J160" s="273"/>
      <c r="K160" s="277"/>
      <c r="L160" s="277"/>
      <c r="M160" s="331" t="s">
        <v>588</v>
      </c>
      <c r="N160" s="335" t="s">
        <v>596</v>
      </c>
      <c r="P160" s="483">
        <v>20</v>
      </c>
      <c r="Q160" s="411" cm="1">
        <f t="array" aca="1" ref="Q160" ca="1">ROUND(IF($M160="Y",VLOOKUP(N160,INDIRECT($N$2),Q$5,0)*INDIRECT($M$3),VLOOKUP(N160,INDIRECT($N$2),Q$5,0)),3)</f>
        <v>0.57799999999999996</v>
      </c>
      <c r="S160" s="331">
        <f t="shared" ca="1" si="89"/>
        <v>0.60111999999999999</v>
      </c>
      <c r="W160" s="429" t="str">
        <f t="shared" si="92"/>
        <v>Y</v>
      </c>
      <c r="X160" s="429" t="str">
        <f t="shared" si="90"/>
        <v>20thNEx</v>
      </c>
      <c r="Y160" s="429"/>
      <c r="Z160" s="486">
        <v>20</v>
      </c>
      <c r="AA160" s="488">
        <f t="shared" ca="1" si="91"/>
        <v>0.57799999999999996</v>
      </c>
    </row>
    <row r="161" spans="1:31" s="231" customFormat="1">
      <c r="A161" s="265"/>
      <c r="B161" s="302">
        <f t="shared" ca="1" si="88"/>
        <v>0.68500000000000005</v>
      </c>
      <c r="C161" s="266" t="s">
        <v>308</v>
      </c>
      <c r="D161" s="266"/>
      <c r="E161" s="265"/>
      <c r="F161" s="266"/>
      <c r="G161" s="273"/>
      <c r="H161" s="273"/>
      <c r="I161" s="273"/>
      <c r="J161" s="273"/>
      <c r="K161" s="277"/>
      <c r="L161" s="277"/>
      <c r="M161" s="331" t="s">
        <v>588</v>
      </c>
      <c r="N161" s="335" t="s">
        <v>597</v>
      </c>
      <c r="O161" s="332"/>
      <c r="P161" s="483">
        <v>25</v>
      </c>
      <c r="Q161" s="411" cm="1">
        <f t="array" aca="1" ref="Q161" ca="1">ROUND(IF($M161="Y",VLOOKUP(N161,INDIRECT($N$2),Q$5,0)*INDIRECT($M$3),VLOOKUP(N161,INDIRECT($N$2),Q$5,0)),3)</f>
        <v>0.68500000000000005</v>
      </c>
      <c r="R161" s="330"/>
      <c r="S161" s="331">
        <f t="shared" ca="1" si="89"/>
        <v>0.71240000000000003</v>
      </c>
      <c r="T161" s="330"/>
      <c r="U161" s="330"/>
      <c r="W161" s="429" t="str">
        <f t="shared" si="92"/>
        <v>Y</v>
      </c>
      <c r="X161" s="429" t="str">
        <f t="shared" si="90"/>
        <v>25thNEx</v>
      </c>
      <c r="Y161" s="429"/>
      <c r="Z161" s="486">
        <v>25</v>
      </c>
      <c r="AA161" s="488">
        <f t="shared" ca="1" si="91"/>
        <v>0.68500000000000005</v>
      </c>
      <c r="AB161" s="354"/>
      <c r="AC161" s="354"/>
      <c r="AD161" s="354"/>
      <c r="AE161" s="354"/>
    </row>
    <row r="162" spans="1:31" s="231" customFormat="1">
      <c r="A162" s="432"/>
      <c r="B162" s="287"/>
      <c r="C162" s="266"/>
      <c r="D162" s="266"/>
      <c r="E162" s="265"/>
      <c r="F162" s="266"/>
      <c r="G162" s="273"/>
      <c r="H162" s="273"/>
      <c r="I162" s="273"/>
      <c r="J162" s="273"/>
      <c r="K162" s="277"/>
      <c r="L162" s="277"/>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7"/>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666</v>
      </c>
      <c r="C165" s="266"/>
      <c r="D165" s="266"/>
      <c r="E165" s="265"/>
      <c r="F165" s="266"/>
      <c r="G165" s="277"/>
      <c r="H165" s="273"/>
      <c r="I165" s="273"/>
      <c r="J165" s="273"/>
      <c r="K165" s="277"/>
      <c r="L165" s="277"/>
      <c r="M165" s="334" t="s">
        <v>588</v>
      </c>
      <c r="N165" s="330" t="s">
        <v>601</v>
      </c>
      <c r="O165" s="330"/>
      <c r="P165" s="433" t="s">
        <v>607</v>
      </c>
      <c r="Q165" s="411" cm="1">
        <f t="array" aca="1" ref="Q165" ca="1">ROUND(IF($M165="Y",VLOOKUP(N165,INDIRECT($N$2),Q$5,0)*INDIRECT($M$3),VLOOKUP(N165,INDIRECT($N$2),Q$5,0)),3)</f>
        <v>1.431</v>
      </c>
      <c r="R165" s="330"/>
      <c r="S165" s="330"/>
      <c r="T165" s="330"/>
      <c r="U165" s="330"/>
      <c r="W165" s="429" t="str">
        <f t="shared" ref="W165:X166" si="93">M165</f>
        <v>Y</v>
      </c>
      <c r="X165" s="429" t="str">
        <f t="shared" si="93"/>
        <v>CAFWKE</v>
      </c>
      <c r="Y165" s="429"/>
      <c r="Z165" s="434" t="str">
        <f>P165</f>
        <v>TL-Weekend Shift-CAF</v>
      </c>
      <c r="AA165" s="431">
        <f t="shared" ref="AA165:AA166" ca="1" si="94">Q165</f>
        <v>1.431</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$1.431 per hour for all hours worked on such a shift. In addition, should that same employee be authorized to come in early or stay over, </v>
      </c>
      <c r="C166" s="279"/>
      <c r="D166" s="279"/>
      <c r="E166" s="278"/>
      <c r="F166" s="278"/>
      <c r="G166" s="273"/>
      <c r="H166" s="277"/>
      <c r="I166" s="277"/>
      <c r="J166" s="273"/>
      <c r="K166" s="277"/>
      <c r="L166" s="277"/>
      <c r="M166" s="334" t="s">
        <v>588</v>
      </c>
      <c r="N166" s="330" t="s">
        <v>599</v>
      </c>
      <c r="O166" s="330"/>
      <c r="P166" s="433" t="s">
        <v>605</v>
      </c>
      <c r="Q166" s="452">
        <f ca="1">Q165</f>
        <v>1.431</v>
      </c>
      <c r="R166" s="330"/>
      <c r="S166" s="330"/>
      <c r="T166" s="330"/>
      <c r="U166" s="330"/>
      <c r="W166" s="429" t="str">
        <f t="shared" si="93"/>
        <v>Y</v>
      </c>
      <c r="X166" s="429" t="str">
        <f t="shared" si="93"/>
        <v>CAFEVE</v>
      </c>
      <c r="Y166" s="429"/>
      <c r="Z166" s="434" t="str">
        <f t="shared" ref="Z166" si="95">P166</f>
        <v>TL-Evening Shift Premium-CAF</v>
      </c>
      <c r="AA166" s="431">
        <f t="shared" ca="1" si="94"/>
        <v>1.431</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$1.431 differential shall also be applied to those overtime hours.</v>
      </c>
      <c r="C167" s="266"/>
      <c r="D167" s="266"/>
      <c r="E167" s="265"/>
      <c r="F167" s="266"/>
      <c r="G167" s="277"/>
      <c r="H167" s="273"/>
      <c r="I167" s="273"/>
      <c r="J167" s="273"/>
      <c r="K167" s="277"/>
      <c r="L167" s="277"/>
      <c r="M167" s="330"/>
      <c r="N167" s="330"/>
      <c r="O167" s="330"/>
      <c r="P167" s="330"/>
      <c r="Q167" s="411"/>
      <c r="R167" s="330"/>
      <c r="S167" s="330"/>
      <c r="T167" s="330"/>
      <c r="U167" s="330"/>
      <c r="W167" s="429"/>
      <c r="X167" s="429"/>
      <c r="Y167" s="429"/>
      <c r="Z167" s="434"/>
      <c r="AA167" s="431"/>
      <c r="AB167" s="354"/>
      <c r="AC167" s="354"/>
      <c r="AD167" s="354"/>
      <c r="AE167" s="354"/>
    </row>
    <row r="168" spans="1:31" s="231" customFormat="1">
      <c r="A168" s="265"/>
      <c r="B168" s="291"/>
      <c r="C168" s="266"/>
      <c r="D168" s="266"/>
      <c r="E168" s="280"/>
      <c r="F168" s="281"/>
      <c r="G168" s="277"/>
      <c r="H168" s="277"/>
      <c r="I168" s="273"/>
      <c r="J168" s="273"/>
      <c r="K168" s="277"/>
      <c r="L168" s="277"/>
      <c r="M168" s="334"/>
      <c r="N168" s="330"/>
      <c r="O168" s="330"/>
      <c r="P168" s="330"/>
      <c r="Q168" s="411"/>
      <c r="R168" s="330"/>
      <c r="S168" s="330"/>
      <c r="T168" s="330"/>
      <c r="U168" s="330"/>
      <c r="W168" s="429"/>
      <c r="X168" s="429"/>
      <c r="Y168" s="429"/>
      <c r="Z168" s="434"/>
      <c r="AA168" s="431"/>
      <c r="AB168" s="354"/>
      <c r="AC168" s="354"/>
      <c r="AD168" s="354"/>
      <c r="AE168" s="354"/>
    </row>
    <row r="169" spans="1:31" s="231" customFormat="1">
      <c r="A169" s="265"/>
      <c r="B169" s="435" t="s">
        <v>646</v>
      </c>
      <c r="C169" s="266"/>
      <c r="D169" s="266"/>
      <c r="E169" s="265"/>
      <c r="F169" s="266"/>
      <c r="G169" s="277"/>
      <c r="H169" s="273"/>
      <c r="I169" s="273"/>
      <c r="J169" s="273"/>
      <c r="K169" s="277"/>
      <c r="L169" s="277"/>
      <c r="M169" s="334" t="s">
        <v>588</v>
      </c>
      <c r="N169" s="330" t="s">
        <v>598</v>
      </c>
      <c r="O169" s="330"/>
      <c r="P169" s="433" t="s">
        <v>604</v>
      </c>
      <c r="Q169" s="411" cm="1">
        <f t="array" aca="1" ref="Q169" ca="1">ROUND(IF($M169="Y",VLOOKUP(N169,INDIRECT($N$2),Q$5,0)*INDIRECT($M$3),VLOOKUP(N169,INDIRECT($N$2),Q$5,0)),3)</f>
        <v>1.6319999999999999</v>
      </c>
      <c r="R169" s="330"/>
      <c r="S169" s="330"/>
      <c r="T169" s="330"/>
      <c r="U169" s="330"/>
      <c r="W169" s="429"/>
      <c r="X169" s="429"/>
      <c r="Y169" s="429"/>
      <c r="Z169" s="434"/>
      <c r="AA169" s="431"/>
      <c r="AB169" s="354"/>
      <c r="AC169" s="354"/>
      <c r="AD169" s="354"/>
      <c r="AE169" s="354"/>
    </row>
    <row r="170" spans="1:31" s="231" customFormat="1">
      <c r="A170" s="265"/>
      <c r="B170" s="435" t="str">
        <f ca="1">TEXT(Q169,"$0.000")&amp;" per hour for all hours worked on such a shift. In addition, should that same employee be authorized to come in early or stay over, working overtime"</f>
        <v>$1.632 per hour for all hours worked on such a shift. In addition, should that same employee be authorized to come in early or stay over, working overtime</v>
      </c>
      <c r="C170" s="279"/>
      <c r="D170" s="279"/>
      <c r="E170" s="278"/>
      <c r="F170" s="278"/>
      <c r="G170" s="273"/>
      <c r="H170" s="277"/>
      <c r="I170" s="277"/>
      <c r="J170" s="273"/>
      <c r="K170" s="277"/>
      <c r="L170" s="277"/>
      <c r="M170" s="334" t="s">
        <v>588</v>
      </c>
      <c r="N170" s="330" t="s">
        <v>600</v>
      </c>
      <c r="O170" s="330"/>
      <c r="P170" s="433" t="s">
        <v>606</v>
      </c>
      <c r="Q170" s="452">
        <f ca="1">Q169</f>
        <v>1.6319999999999999</v>
      </c>
      <c r="R170" s="330"/>
      <c r="S170" s="330"/>
      <c r="T170" s="330"/>
      <c r="U170" s="330"/>
      <c r="W170" s="429"/>
      <c r="X170" s="429"/>
      <c r="Y170" s="429"/>
      <c r="Z170" s="434"/>
      <c r="AA170" s="431"/>
      <c r="AB170" s="354"/>
      <c r="AC170" s="354"/>
      <c r="AD170" s="354"/>
      <c r="AE170" s="354"/>
    </row>
    <row r="171" spans="1:31" s="231" customFormat="1">
      <c r="A171" s="265"/>
      <c r="B171" s="435" t="str">
        <f ca="1">"immediately adjacent to such a shift, the "&amp;TEXT(Q169,"$0.000")&amp;" differential shall also be applied to those overtime hours."</f>
        <v>immediately adjacent to such a shift, the $1.632 differential shall also be applied to those overtime hours.</v>
      </c>
      <c r="C171" s="266"/>
      <c r="D171" s="266"/>
      <c r="E171" s="265"/>
      <c r="F171" s="266"/>
      <c r="G171" s="277"/>
      <c r="H171" s="273"/>
      <c r="I171" s="273"/>
      <c r="J171" s="273"/>
      <c r="K171" s="277"/>
      <c r="L171" s="277"/>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c r="C172" s="266"/>
      <c r="D172" s="266"/>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4" t="s">
        <v>310</v>
      </c>
      <c r="B173" s="287"/>
      <c r="C173" s="266"/>
      <c r="D173" s="266"/>
      <c r="E173" s="265"/>
      <c r="F173" s="266"/>
      <c r="G173" s="273"/>
      <c r="H173" s="273"/>
      <c r="I173" s="273"/>
      <c r="J173" s="273"/>
      <c r="K173" s="277"/>
      <c r="L173" s="277"/>
      <c r="M173" s="330"/>
      <c r="N173" s="330"/>
      <c r="O173" s="330"/>
      <c r="P173" s="330"/>
      <c r="Q173" s="330"/>
      <c r="R173" s="330"/>
      <c r="S173" s="330"/>
      <c r="T173" s="330"/>
      <c r="U173" s="330"/>
      <c r="W173" s="429"/>
      <c r="X173" s="429"/>
      <c r="Y173" s="429"/>
      <c r="Z173" s="434"/>
      <c r="AA173" s="431"/>
      <c r="AB173" s="354"/>
      <c r="AC173" s="354"/>
      <c r="AD173" s="354"/>
      <c r="AE173" s="354"/>
    </row>
    <row r="174" spans="1:31" s="231" customFormat="1">
      <c r="B174" s="268" t="str">
        <f ca="1">"Provided that the Customer Service Representative will receive an additional "&amp;TEXT(Q174,"$0.000")&amp;" hour when assigned as an Acting Supervisor at the Impound Lot."</f>
        <v>Provided that the Customer Service Representative will receive an additional $2.183 hour when assigned as an Acting Supervisor at the Impound Lot.</v>
      </c>
      <c r="C174" s="266"/>
      <c r="D174" s="266"/>
      <c r="E174" s="266"/>
      <c r="F174" s="265"/>
      <c r="G174" s="273"/>
      <c r="H174" s="277"/>
      <c r="I174" s="277"/>
      <c r="J174" s="277"/>
      <c r="K174" s="273"/>
      <c r="L174" s="273"/>
      <c r="M174" s="334" t="s">
        <v>588</v>
      </c>
      <c r="N174" s="330" t="s">
        <v>602</v>
      </c>
      <c r="O174" s="330"/>
      <c r="P174" s="433" t="s">
        <v>608</v>
      </c>
      <c r="Q174" s="411" cm="1">
        <f t="array" aca="1" ref="Q174" ca="1">ROUND(IF($M174="Y",VLOOKUP(N174,INDIRECT($N$2),Q$5,0)*INDIRECT($M$3),VLOOKUP(N174,INDIRECT($N$2),Q$5,0)),3)</f>
        <v>2.1829999999999998</v>
      </c>
      <c r="R174" s="330"/>
      <c r="S174" s="330"/>
      <c r="T174" s="330"/>
      <c r="U174" s="330"/>
      <c r="W174" s="429" t="str">
        <f t="shared" ref="W174:X174" si="96">M174</f>
        <v>Y</v>
      </c>
      <c r="X174" s="429" t="str">
        <f t="shared" si="96"/>
        <v>CAFLDS</v>
      </c>
      <c r="Y174" s="429"/>
      <c r="Z174" s="434" t="str">
        <f t="shared" ref="Z174:AA174" si="97">P174</f>
        <v>TL-Lead Prem (Substitute)-CAF</v>
      </c>
      <c r="AA174" s="431">
        <f t="shared" ca="1" si="97"/>
        <v>2.1829999999999998</v>
      </c>
      <c r="AB174" s="354"/>
      <c r="AC174" s="354"/>
      <c r="AD174" s="354"/>
      <c r="AE174" s="354"/>
    </row>
    <row r="175" spans="1:31">
      <c r="A175" s="282"/>
      <c r="B175" s="292"/>
      <c r="C175" s="278"/>
      <c r="D175" s="279"/>
      <c r="E175" s="278"/>
      <c r="F175" s="278"/>
      <c r="G175" s="277"/>
      <c r="H175" s="277"/>
      <c r="I175" s="277"/>
      <c r="J175" s="277"/>
      <c r="K175" s="277"/>
      <c r="L175" s="277"/>
      <c r="M175" s="335"/>
      <c r="W175" s="429"/>
      <c r="X175" s="429"/>
      <c r="Y175" s="429"/>
      <c r="Z175" s="434"/>
      <c r="AA175" s="431"/>
    </row>
    <row r="176" spans="1:31" s="231" customFormat="1">
      <c r="A176" s="264" t="s">
        <v>311</v>
      </c>
      <c r="B176" s="292"/>
      <c r="C176" s="278"/>
      <c r="D176" s="279"/>
      <c r="E176" s="278"/>
      <c r="F176" s="278"/>
      <c r="G176" s="277"/>
      <c r="H176" s="277"/>
      <c r="I176" s="277"/>
      <c r="J176" s="277"/>
      <c r="K176" s="277"/>
      <c r="L176" s="277"/>
      <c r="M176" s="334"/>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
        <v>712</v>
      </c>
      <c r="C177" s="292"/>
      <c r="D177" s="279"/>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82" t="str">
        <f ca="1">"Assessors who achieve and maintain an Accredited Minnesota Assessor (AMA) designation shall be paid an additional "&amp;TEXT(Q178,"$0.000")&amp;"  per hour."</f>
        <v>Assessors who achieve and maintain an Accredited Minnesota Assessor (AMA) designation shall be paid an additional $1.335  per hour.</v>
      </c>
      <c r="C178" s="278"/>
      <c r="D178" s="279"/>
      <c r="E178" s="278"/>
      <c r="F178" s="278"/>
      <c r="G178" s="277"/>
      <c r="H178" s="277"/>
      <c r="I178" s="277"/>
      <c r="J178" s="277"/>
      <c r="K178" s="277"/>
      <c r="L178" s="277"/>
      <c r="M178" s="334" t="s">
        <v>588</v>
      </c>
      <c r="N178" s="438" t="s">
        <v>603</v>
      </c>
      <c r="O178" s="330"/>
      <c r="P178" s="433" t="s">
        <v>609</v>
      </c>
      <c r="Q178" s="411" cm="1">
        <f t="array" aca="1" ref="Q178" ca="1">ROUND(IF($M178="Y",VLOOKUP(N178,INDIRECT($N$2),Q$5,0)*INDIRECT($M$3),VLOOKUP(N178,INDIRECT($N$2),Q$5,0)),3)</f>
        <v>1.335</v>
      </c>
      <c r="R178" s="330"/>
      <c r="S178" s="330"/>
      <c r="T178" s="330"/>
      <c r="U178" s="330"/>
      <c r="W178" s="429" t="str">
        <f t="shared" ref="W178:X178" si="98">M178</f>
        <v>Y</v>
      </c>
      <c r="X178" s="429" t="str">
        <f t="shared" si="98"/>
        <v>CAFAMA</v>
      </c>
      <c r="Y178" s="429"/>
      <c r="Z178" s="434" t="str">
        <f t="shared" ref="Z178:AA178" si="99">P178</f>
        <v>Accredited Minnesota Assessor</v>
      </c>
      <c r="AA178" s="431">
        <f t="shared" ca="1" si="99"/>
        <v>1.335</v>
      </c>
      <c r="AB178" s="354"/>
      <c r="AC178" s="354"/>
      <c r="AD178" s="354"/>
      <c r="AE178" s="354"/>
    </row>
    <row r="179" spans="1:31">
      <c r="A179" s="278"/>
      <c r="B179" s="293"/>
      <c r="C179" s="278"/>
      <c r="D179" s="279"/>
      <c r="E179" s="278"/>
      <c r="F179" s="278"/>
      <c r="G179" s="277"/>
      <c r="H179" s="277"/>
      <c r="I179" s="277"/>
      <c r="J179" s="277"/>
      <c r="K179" s="277"/>
      <c r="L179" s="277"/>
      <c r="M179" s="335"/>
      <c r="W179" s="429"/>
      <c r="X179" s="429"/>
      <c r="Y179" s="429"/>
      <c r="Z179" s="434"/>
      <c r="AA179" s="431"/>
    </row>
    <row r="180" spans="1:31" s="231" customFormat="1">
      <c r="B180" s="282" t="s">
        <v>623</v>
      </c>
      <c r="C180" s="278"/>
      <c r="D180" s="279"/>
      <c r="E180" s="278"/>
      <c r="F180" s="278"/>
      <c r="G180" s="277"/>
      <c r="H180" s="277"/>
      <c r="I180" s="277"/>
      <c r="J180" s="277"/>
      <c r="K180" s="277"/>
      <c r="L180" s="277"/>
      <c r="M180" s="334" t="s">
        <v>588</v>
      </c>
      <c r="N180" s="438" t="s">
        <v>611</v>
      </c>
      <c r="O180" s="330"/>
      <c r="P180" s="433" t="s">
        <v>610</v>
      </c>
      <c r="Q180" s="411" cm="1">
        <f t="array" aca="1" ref="Q180" ca="1">ROUND(IF($M180="Y",VLOOKUP(N180,INDIRECT($N$2),Q$5,0)*INDIRECT($M$3),VLOOKUP(N180,INDIRECT($N$2),Q$5,0)),3)</f>
        <v>2.867</v>
      </c>
      <c r="R180" s="330"/>
      <c r="S180" s="330"/>
      <c r="T180" s="330"/>
      <c r="U180" s="330"/>
      <c r="W180" s="429" t="str">
        <f t="shared" ref="W180:X181" si="100">M180</f>
        <v>Y</v>
      </c>
      <c r="X180" s="429" t="str">
        <f t="shared" si="100"/>
        <v>CAFSAM</v>
      </c>
      <c r="Y180" s="429"/>
      <c r="Z180" s="434" t="str">
        <f t="shared" ref="Z180:AA181" si="101">P180</f>
        <v>Senior Accredited MN Assessor</v>
      </c>
      <c r="AA180" s="431">
        <f t="shared" ca="1" si="101"/>
        <v>2.867</v>
      </c>
      <c r="AB180" s="354"/>
      <c r="AC180" s="354"/>
      <c r="AD180" s="354"/>
      <c r="AE180" s="354"/>
    </row>
    <row r="181" spans="1:31" s="231" customFormat="1">
      <c r="A181" s="278"/>
      <c r="B181" s="304" t="str">
        <f ca="1">"the International Association of Assessing Officers shall be paid an additional "&amp;TEXT(Q180,"$0.000")&amp;" per hour."</f>
        <v>the International Association of Assessing Officers shall be paid an additional $2.867 per hour.</v>
      </c>
      <c r="C181" s="278"/>
      <c r="D181" s="279"/>
      <c r="E181" s="278"/>
      <c r="F181" s="278"/>
      <c r="G181" s="277"/>
      <c r="H181" s="277"/>
      <c r="I181" s="277"/>
      <c r="J181" s="277"/>
      <c r="K181" s="277"/>
      <c r="L181" s="277"/>
      <c r="M181" s="334" t="s">
        <v>588</v>
      </c>
      <c r="N181" s="438" t="s">
        <v>613</v>
      </c>
      <c r="O181" s="330"/>
      <c r="P181" s="433" t="s">
        <v>612</v>
      </c>
      <c r="Q181" s="330">
        <f ca="1">Q180</f>
        <v>2.867</v>
      </c>
      <c r="R181" s="330"/>
      <c r="S181" s="330"/>
      <c r="T181" s="330"/>
      <c r="U181" s="330"/>
      <c r="W181" s="429" t="str">
        <f t="shared" si="100"/>
        <v>Y</v>
      </c>
      <c r="X181" s="429" t="str">
        <f t="shared" si="100"/>
        <v>CAFCAE</v>
      </c>
      <c r="Y181" s="429"/>
      <c r="Z181" s="434" t="str">
        <f t="shared" si="101"/>
        <v>Certified Assessment Evaluator</v>
      </c>
      <c r="AA181" s="431">
        <f t="shared" ca="1" si="101"/>
        <v>2.867</v>
      </c>
      <c r="AB181" s="354"/>
      <c r="AC181" s="354"/>
      <c r="AD181" s="354"/>
      <c r="AE181" s="354"/>
    </row>
    <row r="182" spans="1:31" s="231" customFormat="1">
      <c r="A182" s="278"/>
      <c r="B182" s="293" t="s">
        <v>317</v>
      </c>
      <c r="C182" s="278"/>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A183" s="278"/>
      <c r="B183" s="292"/>
      <c r="C183" s="278"/>
      <c r="D183" s="279"/>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c r="A184" s="439" t="s">
        <v>791</v>
      </c>
      <c r="M184" s="331" t="s">
        <v>588</v>
      </c>
      <c r="N184" s="438" t="s">
        <v>615</v>
      </c>
      <c r="P184" s="433" t="s">
        <v>614</v>
      </c>
      <c r="Q184" s="473" cm="1">
        <f t="array" aca="1" ref="Q184" ca="1">ROUND(IF($M184="Y",VLOOKUP(N184,INDIRECT($N$2),Q$5,0)*INDIRECT($M$3),VLOOKUP(N184,INDIRECT($N$2),Q$5,0)),3)</f>
        <v>11.016</v>
      </c>
      <c r="W184" s="429" t="str">
        <f t="shared" ref="W184:X184" si="102">M184</f>
        <v>Y</v>
      </c>
      <c r="X184" s="429" t="str">
        <f t="shared" si="102"/>
        <v>CAFBIL</v>
      </c>
      <c r="Y184" s="429"/>
      <c r="Z184" s="434" t="str">
        <f t="shared" ref="Z184:AA184" si="103">P184</f>
        <v>Bi-lingual Premium Pay</v>
      </c>
      <c r="AA184" s="431">
        <f t="shared" ca="1" si="103"/>
        <v>11.016</v>
      </c>
    </row>
    <row r="185" spans="1:31">
      <c r="B185" s="443" t="s">
        <v>688</v>
      </c>
      <c r="Q185" s="411"/>
    </row>
    <row r="186" spans="1:31">
      <c r="B186" s="459" t="str">
        <f ca="1">TEXT(Q184,"$###.000")&amp;" per day when assigned and used."</f>
        <v>$11.016 per day when assigned and used.</v>
      </c>
      <c r="Q186" s="411"/>
    </row>
    <row r="188" spans="1:31">
      <c r="A188" s="505" t="s">
        <v>792</v>
      </c>
    </row>
    <row r="189" spans="1:31">
      <c r="B189" s="508" t="str">
        <f>"Evidence Technicians and Security Specialists are eligible for a training premium of "&amp;TEXT(Q189,"$#.00")&amp;" per hour spent performing training duties."</f>
        <v>Evidence Technicians and Security Specialists are eligible for a training premium of $2.00 per hour spent performing training duties.</v>
      </c>
      <c r="M189" s="331" t="s">
        <v>619</v>
      </c>
      <c r="N189" s="331" t="s">
        <v>793</v>
      </c>
      <c r="P189" s="332" t="s">
        <v>794</v>
      </c>
      <c r="Q189" s="507">
        <v>2</v>
      </c>
      <c r="W189" s="429" t="str">
        <f t="shared" ref="W189" si="104">M189</f>
        <v>N</v>
      </c>
      <c r="X189" s="429" t="str">
        <f t="shared" ref="X189" si="105">N189</f>
        <v>NEW</v>
      </c>
      <c r="Y189" s="429"/>
      <c r="Z189" s="434" t="str">
        <f t="shared" ref="Z189" si="106">P189</f>
        <v>Training Premium</v>
      </c>
      <c r="AA189" s="431">
        <f t="shared" ref="AA189" si="107">Q189</f>
        <v>2</v>
      </c>
    </row>
    <row r="190" spans="1:31">
      <c r="B190" s="506" t="s">
        <v>796</v>
      </c>
    </row>
    <row r="191" spans="1:31">
      <c r="B191" s="506" t="s">
        <v>795</v>
      </c>
    </row>
  </sheetData>
  <sheetProtection sheet="1" objects="1" scenarios="1" autoFilter="0"/>
  <autoFilter ref="A6:AE146" xr:uid="{412E310F-FCE7-457A-9C78-54A91FA7A3B4}"/>
  <sortState xmlns:xlrd2="http://schemas.microsoft.com/office/spreadsheetml/2017/richdata2" ref="A7:AE146">
    <sortCondition ref="B7:B146"/>
  </sortState>
  <mergeCells count="3">
    <mergeCell ref="A1:D1"/>
    <mergeCell ref="A2:K2"/>
    <mergeCell ref="B5:F5"/>
  </mergeCells>
  <conditionalFormatting sqref="G7:L146">
    <cfRule type="cellIs" dxfId="16" priority="4" operator="equal">
      <formula>0</formula>
    </cfRule>
    <cfRule type="cellIs" dxfId="15" priority="5" operator="greaterThanOrEqual">
      <formula>100</formula>
    </cfRule>
    <cfRule type="cellIs" dxfId="14" priority="6" operator="lessThan">
      <formula>100</formula>
    </cfRule>
  </conditionalFormatting>
  <conditionalFormatting sqref="Q7:V181">
    <cfRule type="cellIs" dxfId="13" priority="2" operator="lessThan">
      <formula>100</formula>
    </cfRule>
    <cfRule type="cellIs" dxfId="12" priority="3" operator="greaterThanOrEqual">
      <formula>100</formula>
    </cfRule>
  </conditionalFormatting>
  <pageMargins left="0.25" right="0.25" top="0.75" bottom="0.75" header="0.3" footer="0.3"/>
  <pageSetup paperSize="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54A3-1FD5-4B1E-838B-B21D525CC08D}">
  <sheetPr>
    <tabColor theme="8"/>
  </sheetPr>
  <dimension ref="A1:AE190"/>
  <sheetViews>
    <sheetView showGridLines="0"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140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20.710937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4" width="11.42578125" style="230" customWidth="1"/>
    <col min="35" max="16384" width="9.28515625" style="230"/>
  </cols>
  <sheetData>
    <row r="1" spans="1:31">
      <c r="A1" s="557" t="s">
        <v>718</v>
      </c>
      <c r="B1" s="557"/>
      <c r="C1" s="557"/>
      <c r="D1" s="557"/>
      <c r="M1" s="479" t="s">
        <v>738</v>
      </c>
      <c r="N1" s="480">
        <v>45658</v>
      </c>
    </row>
    <row r="2" spans="1:31">
      <c r="A2" s="554" t="s">
        <v>691</v>
      </c>
      <c r="B2" s="555"/>
      <c r="C2" s="555"/>
      <c r="D2" s="555"/>
      <c r="E2" s="555"/>
      <c r="F2" s="555"/>
      <c r="G2" s="555"/>
      <c r="H2" s="555"/>
      <c r="I2" s="555"/>
      <c r="J2" s="555"/>
      <c r="K2" s="555"/>
      <c r="L2" s="503"/>
      <c r="M2" s="491" t="s">
        <v>616</v>
      </c>
      <c r="N2" s="493" t="str">
        <f>"Data"&amp;VLOOKUP(MONTH(N1),Months,2,0)&amp;YEAR(N1)</f>
        <v>DataJan2025</v>
      </c>
    </row>
    <row r="3" spans="1:31" s="57" customFormat="1">
      <c r="A3" s="475" t="s">
        <v>736</v>
      </c>
      <c r="B3" s="476">
        <v>46023</v>
      </c>
      <c r="C3" s="478">
        <v>0.04</v>
      </c>
      <c r="D3" s="477" t="s">
        <v>752</v>
      </c>
      <c r="E3" s="475"/>
      <c r="F3" s="384"/>
      <c r="G3" s="384"/>
      <c r="H3" s="384"/>
      <c r="I3" s="384"/>
      <c r="J3" s="384"/>
      <c r="K3" s="384"/>
      <c r="L3" s="384"/>
      <c r="M3" s="492" t="str">
        <f>"IncrPerc"&amp;VLOOKUP(MONTH(B3),Months,2,0)&amp;YEAR(B3)</f>
        <v>IncrPercJan2026</v>
      </c>
      <c r="N3" s="494">
        <f>C3+100%</f>
        <v>1.04</v>
      </c>
      <c r="O3" s="388"/>
      <c r="P3" s="388"/>
      <c r="Q3" s="387"/>
      <c r="R3" s="387"/>
      <c r="S3" s="387"/>
      <c r="T3" s="387"/>
      <c r="U3" s="387"/>
      <c r="W3" s="389"/>
      <c r="X3" s="389"/>
      <c r="Y3" s="389"/>
      <c r="Z3" s="389"/>
      <c r="AA3" s="389"/>
      <c r="AB3" s="389"/>
      <c r="AC3" s="389"/>
      <c r="AD3" s="389"/>
      <c r="AE3" s="389"/>
    </row>
    <row r="4" spans="1:31" s="57" customFormat="1">
      <c r="A4" s="504" t="s">
        <v>807</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56"/>
      <c r="C5" s="556"/>
      <c r="D5" s="556"/>
      <c r="E5" s="556"/>
      <c r="F5" s="556"/>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8" ca="1" si="0">Q7</f>
        <v>32.484000000000002</v>
      </c>
      <c r="H7" s="409">
        <f t="shared" ref="H7:H38" ca="1" si="1">R7</f>
        <v>34.11</v>
      </c>
      <c r="I7" s="409">
        <f t="shared" ref="I7:I38" ca="1" si="2">S7</f>
        <v>35.816000000000003</v>
      </c>
      <c r="J7" s="409">
        <f t="shared" ref="J7:J38" ca="1" si="3">T7</f>
        <v>37.606000000000002</v>
      </c>
      <c r="K7" s="409">
        <f t="shared" ref="K7:K38" ca="1" si="4">U7</f>
        <v>39.485999999999997</v>
      </c>
      <c r="L7" s="511"/>
      <c r="M7" s="335" t="s">
        <v>588</v>
      </c>
      <c r="N7" s="331" t="str">
        <f t="shared" ref="N7:N38" si="5">A7</f>
        <v>02845C</v>
      </c>
      <c r="O7" s="410" t="str">
        <f t="shared" ref="O7:O29" si="6">D7</f>
        <v>141</v>
      </c>
      <c r="P7" s="332" t="str">
        <f t="shared" ref="P7:P38" si="7">B7</f>
        <v xml:space="preserve">311 Customer Service Agent I </v>
      </c>
      <c r="Q7" s="411" cm="1">
        <f t="array" aca="1" ref="Q7" ca="1">ROUND(IF($M7="Y",VLOOKUP($N7,INDIRECT($N$2),Q$5,0)*INDIRECT($M$3),VLOOKUP($N7,INDIRECT($N$2),Q$5,0)),IF(LEFT($E7,1)="N",3,0))</f>
        <v>32.484000000000002</v>
      </c>
      <c r="R7" s="411" cm="1">
        <f t="array" aca="1" ref="R7" ca="1">ROUND(IF($M7="Y",VLOOKUP($N7,INDIRECT($N$2),R$5,0)*INDIRECT($M$3),VLOOKUP($N7,INDIRECT($N$2),R$5,0)),IF(LEFT($E7,1)="N",3,0))</f>
        <v>34.11</v>
      </c>
      <c r="S7" s="411" cm="1">
        <f t="array" aca="1" ref="S7" ca="1">ROUND(IF($M7="Y",VLOOKUP($N7,INDIRECT($N$2),S$5,0)*INDIRECT($M$3),VLOOKUP($N7,INDIRECT($N$2),S$5,0)),IF(LEFT($E7,1)="N",3,0))</f>
        <v>35.816000000000003</v>
      </c>
      <c r="T7" s="411" cm="1">
        <f t="array" aca="1" ref="T7" ca="1">ROUND(IF($M7="Y",VLOOKUP($N7,INDIRECT($N$2),T$5,0)*INDIRECT($M$3),VLOOKUP($N7,INDIRECT($N$2),T$5,0)),IF(LEFT($E7,1)="N",3,0))</f>
        <v>37.606000000000002</v>
      </c>
      <c r="U7" s="411" cm="1">
        <f t="array" aca="1" ref="U7" ca="1">ROUND(IF($M7="Y",VLOOKUP($N7,INDIRECT($N$2),U$5,0)*INDIRECT($M$3),VLOOKUP($N7,INDIRECT($N$2),U$5,0)),IF(LEFT($E7,1)="N",3,0))</f>
        <v>39.485999999999997</v>
      </c>
      <c r="V7" s="482"/>
      <c r="W7" s="412" t="str">
        <f t="shared" ref="W7:Z12" si="8">M7</f>
        <v>Y</v>
      </c>
      <c r="X7" s="355" t="str">
        <f t="shared" si="8"/>
        <v>02845C</v>
      </c>
      <c r="Y7" s="413" t="str">
        <f t="shared" si="8"/>
        <v>141</v>
      </c>
      <c r="Z7" s="355" t="str">
        <f t="shared" si="8"/>
        <v xml:space="preserve">311 Customer Service Agent I </v>
      </c>
      <c r="AA7" s="414">
        <f t="shared" ref="AA7:AA38" ca="1" si="9">IF(LEFT($E7,1)="N",Q7,ROUNDUP(Q7/2080,3))</f>
        <v>32.484000000000002</v>
      </c>
      <c r="AB7" s="414">
        <f t="shared" ref="AB7:AB38" ca="1" si="10">IF(LEFT($E7,1)="N",R7,ROUNDUP(R7/2080,3))</f>
        <v>34.11</v>
      </c>
      <c r="AC7" s="414">
        <f t="shared" ref="AC7:AC38" ca="1" si="11">IF(LEFT($E7,1)="N",S7,ROUNDUP(S7/2080,3))</f>
        <v>35.816000000000003</v>
      </c>
      <c r="AD7" s="414">
        <f t="shared" ref="AD7:AD38" ca="1" si="12">IF(LEFT($E7,1)="N",T7,ROUNDUP(T7/2080,3))</f>
        <v>37.606000000000002</v>
      </c>
      <c r="AE7" s="414">
        <f t="shared" ref="AE7:AE38" ca="1" si="13">IF(LEFT($E7,1)="N",U7,ROUNDUP(U7/2080,3))</f>
        <v>39.485999999999997</v>
      </c>
    </row>
    <row r="8" spans="1:31">
      <c r="A8" s="406" t="s">
        <v>112</v>
      </c>
      <c r="B8" s="464" t="s">
        <v>663</v>
      </c>
      <c r="C8" s="406">
        <v>7</v>
      </c>
      <c r="D8" s="407" t="s">
        <v>66</v>
      </c>
      <c r="E8" s="406" t="s">
        <v>43</v>
      </c>
      <c r="F8" s="406">
        <v>326</v>
      </c>
      <c r="G8" s="409">
        <f t="shared" ca="1" si="0"/>
        <v>33.738</v>
      </c>
      <c r="H8" s="409">
        <f t="shared" ca="1" si="1"/>
        <v>35.423000000000002</v>
      </c>
      <c r="I8" s="409">
        <f t="shared" ca="1" si="2"/>
        <v>37.195999999999998</v>
      </c>
      <c r="J8" s="409">
        <f t="shared" ca="1" si="3"/>
        <v>39.055999999999997</v>
      </c>
      <c r="K8" s="409">
        <f t="shared" ca="1" si="4"/>
        <v>41.008000000000003</v>
      </c>
      <c r="L8" s="511"/>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33.738</v>
      </c>
      <c r="R8" s="411" cm="1">
        <f t="array" aca="1" ref="R8" ca="1">ROUND(IF($M8="Y",VLOOKUP($N8,INDIRECT($N$2),R$5,0)*INDIRECT($M$3),VLOOKUP($N8,INDIRECT($N$2),R$5,0)),IF(LEFT($E8,1)="N",3,0))</f>
        <v>35.423000000000002</v>
      </c>
      <c r="S8" s="411" cm="1">
        <f t="array" aca="1" ref="S8" ca="1">ROUND(IF($M8="Y",VLOOKUP($N8,INDIRECT($N$2),S$5,0)*INDIRECT($M$3),VLOOKUP($N8,INDIRECT($N$2),S$5,0)),IF(LEFT($E8,1)="N",3,0))</f>
        <v>37.195999999999998</v>
      </c>
      <c r="T8" s="411" cm="1">
        <f t="array" aca="1" ref="T8" ca="1">ROUND(IF($M8="Y",VLOOKUP($N8,INDIRECT($N$2),T$5,0)*INDIRECT($M$3),VLOOKUP($N8,INDIRECT($N$2),T$5,0)),IF(LEFT($E8,1)="N",3,0))</f>
        <v>39.055999999999997</v>
      </c>
      <c r="U8" s="411" cm="1">
        <f t="array" aca="1" ref="U8" ca="1">ROUND(IF($M8="Y",VLOOKUP($N8,INDIRECT($N$2),U$5,0)*INDIRECT($M$3),VLOOKUP($N8,INDIRECT($N$2),U$5,0)),IF(LEFT($E8,1)="N",3,0))</f>
        <v>41.008000000000003</v>
      </c>
      <c r="V8" s="482"/>
      <c r="W8" s="412" t="str">
        <f t="shared" si="8"/>
        <v>Y</v>
      </c>
      <c r="X8" s="355" t="str">
        <f t="shared" si="8"/>
        <v>02846C</v>
      </c>
      <c r="Y8" s="413" t="str">
        <f t="shared" si="8"/>
        <v>064</v>
      </c>
      <c r="Z8" s="355" t="str">
        <f t="shared" si="8"/>
        <v xml:space="preserve">311 Customer Service Agent II </v>
      </c>
      <c r="AA8" s="414">
        <f t="shared" ca="1" si="9"/>
        <v>33.738</v>
      </c>
      <c r="AB8" s="414">
        <f t="shared" ca="1" si="10"/>
        <v>35.423000000000002</v>
      </c>
      <c r="AC8" s="414">
        <f t="shared" ca="1" si="11"/>
        <v>37.195999999999998</v>
      </c>
      <c r="AD8" s="414">
        <f t="shared" ca="1" si="12"/>
        <v>39.055999999999997</v>
      </c>
      <c r="AE8" s="414">
        <f t="shared" ca="1" si="13"/>
        <v>41.008000000000003</v>
      </c>
    </row>
    <row r="9" spans="1:31">
      <c r="A9" s="406" t="s">
        <v>41</v>
      </c>
      <c r="B9" s="464" t="s">
        <v>44</v>
      </c>
      <c r="C9" s="406">
        <v>4</v>
      </c>
      <c r="D9" s="407" t="s">
        <v>42</v>
      </c>
      <c r="E9" s="406" t="s">
        <v>43</v>
      </c>
      <c r="F9" s="406">
        <v>188</v>
      </c>
      <c r="G9" s="409">
        <f t="shared" ca="1" si="0"/>
        <v>22.577999999999999</v>
      </c>
      <c r="H9" s="409">
        <f t="shared" ca="1" si="1"/>
        <v>23.71</v>
      </c>
      <c r="I9" s="409">
        <f t="shared" ca="1" si="2"/>
        <v>24.893000000000001</v>
      </c>
      <c r="J9" s="409">
        <f t="shared" ca="1" si="3"/>
        <v>26.138000000000002</v>
      </c>
      <c r="K9" s="409">
        <f t="shared" ca="1" si="4"/>
        <v>27.445</v>
      </c>
      <c r="L9" s="511"/>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22.577999999999999</v>
      </c>
      <c r="R9" s="411" cm="1">
        <f t="array" aca="1" ref="R9" ca="1">ROUND(IF($M9="Y",VLOOKUP($N9,INDIRECT($N$2),R$5,0)*INDIRECT($M$3),VLOOKUP($N9,INDIRECT($N$2),R$5,0)),IF(LEFT($E9,1)="N",3,0))</f>
        <v>23.71</v>
      </c>
      <c r="S9" s="411" cm="1">
        <f t="array" aca="1" ref="S9" ca="1">ROUND(IF($M9="Y",VLOOKUP($N9,INDIRECT($N$2),S$5,0)*INDIRECT($M$3),VLOOKUP($N9,INDIRECT($N$2),S$5,0)),IF(LEFT($E9,1)="N",3,0))</f>
        <v>24.893000000000001</v>
      </c>
      <c r="T9" s="411" cm="1">
        <f t="array" aca="1" ref="T9" ca="1">ROUND(IF($M9="Y",VLOOKUP($N9,INDIRECT($N$2),T$5,0)*INDIRECT($M$3),VLOOKUP($N9,INDIRECT($N$2),T$5,0)),IF(LEFT($E9,1)="N",3,0))</f>
        <v>26.138000000000002</v>
      </c>
      <c r="U9" s="411" cm="1">
        <f t="array" aca="1" ref="U9" ca="1">ROUND(IF($M9="Y",VLOOKUP($N9,INDIRECT($N$2),U$5,0)*INDIRECT($M$3),VLOOKUP($N9,INDIRECT($N$2),U$5,0)),IF(LEFT($E9,1)="N",3,0))</f>
        <v>27.445</v>
      </c>
      <c r="V9" s="482"/>
      <c r="W9" s="412" t="str">
        <f t="shared" si="8"/>
        <v>Y</v>
      </c>
      <c r="X9" s="355" t="str">
        <f t="shared" si="8"/>
        <v>00030C</v>
      </c>
      <c r="Y9" s="413" t="str">
        <f t="shared" si="8"/>
        <v>018</v>
      </c>
      <c r="Z9" s="355" t="str">
        <f t="shared" si="8"/>
        <v xml:space="preserve">Account Clerk I  </v>
      </c>
      <c r="AA9" s="414">
        <f t="shared" ca="1" si="9"/>
        <v>22.577999999999999</v>
      </c>
      <c r="AB9" s="414">
        <f t="shared" ca="1" si="10"/>
        <v>23.71</v>
      </c>
      <c r="AC9" s="414">
        <f t="shared" ca="1" si="11"/>
        <v>24.893000000000001</v>
      </c>
      <c r="AD9" s="414">
        <f t="shared" ca="1" si="12"/>
        <v>26.138000000000002</v>
      </c>
      <c r="AE9" s="414">
        <f t="shared" ca="1" si="13"/>
        <v>27.445</v>
      </c>
    </row>
    <row r="10" spans="1:31">
      <c r="A10" s="406" t="s">
        <v>45</v>
      </c>
      <c r="B10" s="464" t="s">
        <v>47</v>
      </c>
      <c r="C10" s="406">
        <v>5</v>
      </c>
      <c r="D10" s="407" t="s">
        <v>46</v>
      </c>
      <c r="E10" s="406" t="s">
        <v>43</v>
      </c>
      <c r="F10" s="406">
        <v>260</v>
      </c>
      <c r="G10" s="409">
        <f t="shared" ca="1" si="0"/>
        <v>28.8</v>
      </c>
      <c r="H10" s="409">
        <f t="shared" ca="1" si="1"/>
        <v>30.242000000000001</v>
      </c>
      <c r="I10" s="409">
        <f t="shared" ca="1" si="2"/>
        <v>31.751999999999999</v>
      </c>
      <c r="J10" s="409">
        <f t="shared" ca="1" si="3"/>
        <v>33.340000000000003</v>
      </c>
      <c r="K10" s="409">
        <f t="shared" ca="1" si="4"/>
        <v>35.008000000000003</v>
      </c>
      <c r="L10" s="511"/>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28.8</v>
      </c>
      <c r="R10" s="411" cm="1">
        <f t="array" aca="1" ref="R10" ca="1">ROUND(IF($M10="Y",VLOOKUP($N10,INDIRECT($N$2),R$5,0)*INDIRECT($M$3),VLOOKUP($N10,INDIRECT($N$2),R$5,0)),IF(LEFT($E10,1)="N",3,0))</f>
        <v>30.242000000000001</v>
      </c>
      <c r="S10" s="411" cm="1">
        <f t="array" aca="1" ref="S10" ca="1">ROUND(IF($M10="Y",VLOOKUP($N10,INDIRECT($N$2),S$5,0)*INDIRECT($M$3),VLOOKUP($N10,INDIRECT($N$2),S$5,0)),IF(LEFT($E10,1)="N",3,0))</f>
        <v>31.751999999999999</v>
      </c>
      <c r="T10" s="411" cm="1">
        <f t="array" aca="1" ref="T10" ca="1">ROUND(IF($M10="Y",VLOOKUP($N10,INDIRECT($N$2),T$5,0)*INDIRECT($M$3),VLOOKUP($N10,INDIRECT($N$2),T$5,0)),IF(LEFT($E10,1)="N",3,0))</f>
        <v>33.340000000000003</v>
      </c>
      <c r="U10" s="411" cm="1">
        <f t="array" aca="1" ref="U10" ca="1">ROUND(IF($M10="Y",VLOOKUP($N10,INDIRECT($N$2),U$5,0)*INDIRECT($M$3),VLOOKUP($N10,INDIRECT($N$2),U$5,0)),IF(LEFT($E10,1)="N",3,0))</f>
        <v>35.008000000000003</v>
      </c>
      <c r="V10" s="482"/>
      <c r="W10" s="412" t="str">
        <f t="shared" si="8"/>
        <v>Y</v>
      </c>
      <c r="X10" s="355" t="str">
        <f t="shared" si="8"/>
        <v>00070C</v>
      </c>
      <c r="Y10" s="413" t="str">
        <f t="shared" si="8"/>
        <v>056</v>
      </c>
      <c r="Z10" s="355" t="str">
        <f t="shared" si="8"/>
        <v xml:space="preserve">Account Clerk II  </v>
      </c>
      <c r="AA10" s="414">
        <f t="shared" ca="1" si="9"/>
        <v>28.8</v>
      </c>
      <c r="AB10" s="414">
        <f t="shared" ca="1" si="10"/>
        <v>30.242000000000001</v>
      </c>
      <c r="AC10" s="414">
        <f t="shared" ca="1" si="11"/>
        <v>31.751999999999999</v>
      </c>
      <c r="AD10" s="414">
        <f t="shared" ca="1" si="12"/>
        <v>33.340000000000003</v>
      </c>
      <c r="AE10" s="414">
        <f t="shared" ca="1" si="13"/>
        <v>35.008000000000003</v>
      </c>
    </row>
    <row r="11" spans="1:31">
      <c r="A11" s="406" t="s">
        <v>48</v>
      </c>
      <c r="B11" s="464" t="s">
        <v>50</v>
      </c>
      <c r="C11" s="406">
        <v>5</v>
      </c>
      <c r="D11" s="407" t="s">
        <v>135</v>
      </c>
      <c r="E11" s="406" t="s">
        <v>43</v>
      </c>
      <c r="F11" s="406">
        <v>265</v>
      </c>
      <c r="G11" s="409">
        <f t="shared" ca="1" si="0"/>
        <v>28.8</v>
      </c>
      <c r="H11" s="409">
        <f t="shared" ca="1" si="1"/>
        <v>30.242000000000001</v>
      </c>
      <c r="I11" s="409">
        <f t="shared" ca="1" si="2"/>
        <v>31.751999999999999</v>
      </c>
      <c r="J11" s="409">
        <f t="shared" ca="1" si="3"/>
        <v>33.340000000000003</v>
      </c>
      <c r="K11" s="409">
        <f t="shared" ca="1" si="4"/>
        <v>35.008000000000003</v>
      </c>
      <c r="L11" s="511"/>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28.8</v>
      </c>
      <c r="R11" s="411" cm="1">
        <f t="array" aca="1" ref="R11" ca="1">ROUND(IF($M11="Y",VLOOKUP($N11,INDIRECT($N$2),R$5,0)*INDIRECT($M$3),VLOOKUP($N11,INDIRECT($N$2),R$5,0)),IF(LEFT($E11,1)="N",3,0))</f>
        <v>30.242000000000001</v>
      </c>
      <c r="S11" s="411" cm="1">
        <f t="array" aca="1" ref="S11" ca="1">ROUND(IF($M11="Y",VLOOKUP($N11,INDIRECT($N$2),S$5,0)*INDIRECT($M$3),VLOOKUP($N11,INDIRECT($N$2),S$5,0)),IF(LEFT($E11,1)="N",3,0))</f>
        <v>31.751999999999999</v>
      </c>
      <c r="T11" s="411" cm="1">
        <f t="array" aca="1" ref="T11" ca="1">ROUND(IF($M11="Y",VLOOKUP($N11,INDIRECT($N$2),T$5,0)*INDIRECT($M$3),VLOOKUP($N11,INDIRECT($N$2),T$5,0)),IF(LEFT($E11,1)="N",3,0))</f>
        <v>33.340000000000003</v>
      </c>
      <c r="U11" s="411" cm="1">
        <f t="array" aca="1" ref="U11" ca="1">ROUND(IF($M11="Y",VLOOKUP($N11,INDIRECT($N$2),U$5,0)*INDIRECT($M$3),VLOOKUP($N11,INDIRECT($N$2),U$5,0)),IF(LEFT($E11,1)="N",3,0))</f>
        <v>35.008000000000003</v>
      </c>
      <c r="V11" s="482"/>
      <c r="W11" s="412" t="str">
        <f t="shared" si="8"/>
        <v>Y</v>
      </c>
      <c r="X11" s="355" t="str">
        <f t="shared" si="8"/>
        <v>00170C</v>
      </c>
      <c r="Y11" s="413" t="str">
        <f t="shared" si="8"/>
        <v>130</v>
      </c>
      <c r="Z11" s="355" t="str">
        <f t="shared" si="8"/>
        <v>Account Maintenance Representative</v>
      </c>
      <c r="AA11" s="414">
        <f t="shared" ca="1" si="9"/>
        <v>28.8</v>
      </c>
      <c r="AB11" s="414">
        <f t="shared" ca="1" si="10"/>
        <v>30.242000000000001</v>
      </c>
      <c r="AC11" s="414">
        <f t="shared" ca="1" si="11"/>
        <v>31.751999999999999</v>
      </c>
      <c r="AD11" s="414">
        <f t="shared" ca="1" si="12"/>
        <v>33.340000000000003</v>
      </c>
      <c r="AE11" s="414">
        <f t="shared" ca="1" si="13"/>
        <v>35.008000000000003</v>
      </c>
    </row>
    <row r="12" spans="1:31">
      <c r="A12" s="406" t="s">
        <v>51</v>
      </c>
      <c r="B12" s="464" t="s">
        <v>52</v>
      </c>
      <c r="C12" s="406">
        <v>6</v>
      </c>
      <c r="D12" s="407">
        <v>161</v>
      </c>
      <c r="E12" s="406" t="s">
        <v>43</v>
      </c>
      <c r="F12" s="406">
        <v>287</v>
      </c>
      <c r="G12" s="409">
        <f t="shared" ca="1" si="0"/>
        <v>31.248000000000001</v>
      </c>
      <c r="H12" s="409">
        <f t="shared" ca="1" si="1"/>
        <v>32.808</v>
      </c>
      <c r="I12" s="409">
        <f t="shared" ca="1" si="2"/>
        <v>34.448999999999998</v>
      </c>
      <c r="J12" s="409">
        <f t="shared" ca="1" si="3"/>
        <v>36.171999999999997</v>
      </c>
      <c r="K12" s="409">
        <f t="shared" ca="1" si="4"/>
        <v>37.979999999999997</v>
      </c>
      <c r="L12" s="511"/>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31.248000000000001</v>
      </c>
      <c r="R12" s="411" cm="1">
        <f t="array" aca="1" ref="R12" ca="1">ROUND(IF($M12="Y",VLOOKUP($N12,INDIRECT($N$2),R$5,0)*INDIRECT($M$3),VLOOKUP($N12,INDIRECT($N$2),R$5,0)),IF(LEFT($E12,1)="N",3,0))</f>
        <v>32.808</v>
      </c>
      <c r="S12" s="411" cm="1">
        <f t="array" aca="1" ref="S12" ca="1">ROUND(IF($M12="Y",VLOOKUP($N12,INDIRECT($N$2),S$5,0)*INDIRECT($M$3),VLOOKUP($N12,INDIRECT($N$2),S$5,0)),IF(LEFT($E12,1)="N",3,0))</f>
        <v>34.448999999999998</v>
      </c>
      <c r="T12" s="411" cm="1">
        <f t="array" aca="1" ref="T12" ca="1">ROUND(IF($M12="Y",VLOOKUP($N12,INDIRECT($N$2),T$5,0)*INDIRECT($M$3),VLOOKUP($N12,INDIRECT($N$2),T$5,0)),IF(LEFT($E12,1)="N",3,0))</f>
        <v>36.171999999999997</v>
      </c>
      <c r="U12" s="411" cm="1">
        <f t="array" aca="1" ref="U12" ca="1">ROUND(IF($M12="Y",VLOOKUP($N12,INDIRECT($N$2),U$5,0)*INDIRECT($M$3),VLOOKUP($N12,INDIRECT($N$2),U$5,0)),IF(LEFT($E12,1)="N",3,0))</f>
        <v>37.979999999999997</v>
      </c>
      <c r="V12" s="482"/>
      <c r="W12" s="412" t="str">
        <f t="shared" si="8"/>
        <v>Y</v>
      </c>
      <c r="X12" s="355" t="str">
        <f t="shared" si="8"/>
        <v>00076C</v>
      </c>
      <c r="Y12" s="413">
        <f t="shared" si="8"/>
        <v>161</v>
      </c>
      <c r="Z12" s="355" t="str">
        <f t="shared" si="8"/>
        <v>Accounting Technician</v>
      </c>
      <c r="AA12" s="414">
        <f t="shared" ca="1" si="9"/>
        <v>31.248000000000001</v>
      </c>
      <c r="AB12" s="414">
        <f t="shared" ca="1" si="10"/>
        <v>32.808</v>
      </c>
      <c r="AC12" s="414">
        <f t="shared" ca="1" si="11"/>
        <v>34.448999999999998</v>
      </c>
      <c r="AD12" s="414">
        <f t="shared" ca="1" si="12"/>
        <v>36.171999999999997</v>
      </c>
      <c r="AE12" s="414">
        <f t="shared" ca="1" si="13"/>
        <v>37.979999999999997</v>
      </c>
    </row>
    <row r="13" spans="1:31">
      <c r="A13" s="406" t="s">
        <v>678</v>
      </c>
      <c r="B13" s="464" t="s">
        <v>679</v>
      </c>
      <c r="C13" s="406">
        <v>7</v>
      </c>
      <c r="D13" s="407" t="s">
        <v>121</v>
      </c>
      <c r="E13" s="406" t="s">
        <v>43</v>
      </c>
      <c r="F13" s="406">
        <v>323</v>
      </c>
      <c r="G13" s="409">
        <f t="shared" ca="1" si="0"/>
        <v>33.738</v>
      </c>
      <c r="H13" s="409">
        <f t="shared" ca="1" si="1"/>
        <v>35.423000000000002</v>
      </c>
      <c r="I13" s="409">
        <f t="shared" ca="1" si="2"/>
        <v>37.195999999999998</v>
      </c>
      <c r="J13" s="409">
        <f t="shared" ca="1" si="3"/>
        <v>39.055999999999997</v>
      </c>
      <c r="K13" s="409">
        <f t="shared" ca="1" si="4"/>
        <v>41.009</v>
      </c>
      <c r="L13" s="511"/>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33.738</v>
      </c>
      <c r="R13" s="411" cm="1">
        <f t="array" aca="1" ref="R13" ca="1">ROUND(IF($M13="Y",VLOOKUP($N13,INDIRECT($N$2),R$5,0)*INDIRECT($M$3),VLOOKUP($N13,INDIRECT($N$2),R$5,0)),IF(LEFT($E13,1)="N",3,0))</f>
        <v>35.423000000000002</v>
      </c>
      <c r="S13" s="411" cm="1">
        <f t="array" aca="1" ref="S13" ca="1">ROUND(IF($M13="Y",VLOOKUP($N13,INDIRECT($N$2),S$5,0)*INDIRECT($M$3),VLOOKUP($N13,INDIRECT($N$2),S$5,0)),IF(LEFT($E13,1)="N",3,0))</f>
        <v>37.195999999999998</v>
      </c>
      <c r="T13" s="411" cm="1">
        <f t="array" aca="1" ref="T13" ca="1">ROUND(IF($M13="Y",VLOOKUP($N13,INDIRECT($N$2),T$5,0)*INDIRECT($M$3),VLOOKUP($N13,INDIRECT($N$2),T$5,0)),IF(LEFT($E13,1)="N",3,0))</f>
        <v>39.055999999999997</v>
      </c>
      <c r="U13" s="411" cm="1">
        <f t="array" aca="1" ref="U13" ca="1">ROUND(IF($M13="Y",VLOOKUP($N13,INDIRECT($N$2),U$5,0)*INDIRECT($M$3),VLOOKUP($N13,INDIRECT($N$2),U$5,0)),IF(LEFT($E13,1)="N",3,0))</f>
        <v>41.009</v>
      </c>
      <c r="V13" s="482"/>
      <c r="W13" s="412" t="s">
        <v>588</v>
      </c>
      <c r="X13" s="355" t="str">
        <f t="shared" ref="X13:X44" si="14">N13</f>
        <v>53045C</v>
      </c>
      <c r="Y13" s="413" t="s">
        <v>121</v>
      </c>
      <c r="Z13" s="355" t="str">
        <f t="shared" ref="Z13:Z44" si="15">P13</f>
        <v>Administrative Assistant Elections &amp; Voter Services</v>
      </c>
      <c r="AA13" s="414">
        <f t="shared" ca="1" si="9"/>
        <v>33.738</v>
      </c>
      <c r="AB13" s="414">
        <f t="shared" ca="1" si="10"/>
        <v>35.423000000000002</v>
      </c>
      <c r="AC13" s="414">
        <f t="shared" ca="1" si="11"/>
        <v>37.195999999999998</v>
      </c>
      <c r="AD13" s="414">
        <f t="shared" ca="1" si="12"/>
        <v>39.055999999999997</v>
      </c>
      <c r="AE13" s="414">
        <f t="shared" ca="1" si="13"/>
        <v>41.009</v>
      </c>
    </row>
    <row r="14" spans="1:31">
      <c r="A14" s="406" t="s">
        <v>53</v>
      </c>
      <c r="B14" s="464" t="s">
        <v>797</v>
      </c>
      <c r="C14" s="406">
        <v>4</v>
      </c>
      <c r="D14" s="407">
        <v>151</v>
      </c>
      <c r="E14" s="406" t="s">
        <v>43</v>
      </c>
      <c r="F14" s="406">
        <v>220</v>
      </c>
      <c r="G14" s="409">
        <f t="shared" ca="1" si="0"/>
        <v>25.048999999999999</v>
      </c>
      <c r="H14" s="409">
        <f t="shared" ca="1" si="1"/>
        <v>26.303000000000001</v>
      </c>
      <c r="I14" s="409">
        <f t="shared" ca="1" si="2"/>
        <v>27.617000000000001</v>
      </c>
      <c r="J14" s="409">
        <f t="shared" ca="1" si="3"/>
        <v>28.997</v>
      </c>
      <c r="K14" s="409">
        <f t="shared" ca="1" si="4"/>
        <v>30.448</v>
      </c>
      <c r="L14" s="511"/>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25.048999999999999</v>
      </c>
      <c r="R14" s="411" cm="1">
        <f t="array" aca="1" ref="R14" ca="1">ROUND(IF($M14="Y",VLOOKUP($N14,INDIRECT($N$2),R$5,0)*INDIRECT($M$3),VLOOKUP($N14,INDIRECT($N$2),R$5,0)),IF(LEFT($E14,1)="N",3,0))</f>
        <v>26.303000000000001</v>
      </c>
      <c r="S14" s="411" cm="1">
        <f t="array" aca="1" ref="S14" ca="1">ROUND(IF($M14="Y",VLOOKUP($N14,INDIRECT($N$2),S$5,0)*INDIRECT($M$3),VLOOKUP($N14,INDIRECT($N$2),S$5,0)),IF(LEFT($E14,1)="N",3,0))</f>
        <v>27.617000000000001</v>
      </c>
      <c r="T14" s="411" cm="1">
        <f t="array" aca="1" ref="T14" ca="1">ROUND(IF($M14="Y",VLOOKUP($N14,INDIRECT($N$2),T$5,0)*INDIRECT($M$3),VLOOKUP($N14,INDIRECT($N$2),T$5,0)),IF(LEFT($E14,1)="N",3,0))</f>
        <v>28.997</v>
      </c>
      <c r="U14" s="411" cm="1">
        <f t="array" aca="1" ref="U14" ca="1">ROUND(IF($M14="Y",VLOOKUP($N14,INDIRECT($N$2),U$5,0)*INDIRECT($M$3),VLOOKUP($N14,INDIRECT($N$2),U$5,0)),IF(LEFT($E14,1)="N",3,0))</f>
        <v>30.448</v>
      </c>
      <c r="V14" s="482"/>
      <c r="W14" s="412" t="str">
        <f>M14</f>
        <v>Y</v>
      </c>
      <c r="X14" s="355" t="str">
        <f t="shared" si="14"/>
        <v>00475C</v>
      </c>
      <c r="Y14" s="413">
        <f t="shared" ref="Y14:Y45" si="16">O14</f>
        <v>151</v>
      </c>
      <c r="Z14" s="355" t="str">
        <f t="shared" si="15"/>
        <v>Animal Care Technician I</v>
      </c>
      <c r="AA14" s="414">
        <f t="shared" ca="1" si="9"/>
        <v>25.048999999999999</v>
      </c>
      <c r="AB14" s="414">
        <f t="shared" ca="1" si="10"/>
        <v>26.303000000000001</v>
      </c>
      <c r="AC14" s="414">
        <f t="shared" ca="1" si="11"/>
        <v>27.617000000000001</v>
      </c>
      <c r="AD14" s="414">
        <f t="shared" ca="1" si="12"/>
        <v>28.997</v>
      </c>
      <c r="AE14" s="414">
        <f t="shared" ca="1" si="13"/>
        <v>30.448</v>
      </c>
    </row>
    <row r="15" spans="1:31">
      <c r="A15" s="406" t="s">
        <v>55</v>
      </c>
      <c r="B15" s="464" t="s">
        <v>57</v>
      </c>
      <c r="C15" s="406">
        <v>5</v>
      </c>
      <c r="D15" s="407" t="s">
        <v>56</v>
      </c>
      <c r="E15" s="406" t="s">
        <v>43</v>
      </c>
      <c r="F15" s="406">
        <v>250</v>
      </c>
      <c r="G15" s="409">
        <f t="shared" ca="1" si="0"/>
        <v>27.536000000000001</v>
      </c>
      <c r="H15" s="409">
        <f t="shared" ca="1" si="1"/>
        <v>28.911999999999999</v>
      </c>
      <c r="I15" s="409">
        <f t="shared" ca="1" si="2"/>
        <v>30.359000000000002</v>
      </c>
      <c r="J15" s="409">
        <f t="shared" ca="1" si="3"/>
        <v>31.878</v>
      </c>
      <c r="K15" s="409">
        <f t="shared" ca="1" si="4"/>
        <v>33.470999999999997</v>
      </c>
      <c r="L15" s="511"/>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27.536000000000001</v>
      </c>
      <c r="R15" s="411" cm="1">
        <f t="array" aca="1" ref="R15" ca="1">ROUND(IF($M15="Y",VLOOKUP($N15,INDIRECT($N$2),R$5,0)*INDIRECT($M$3),VLOOKUP($N15,INDIRECT($N$2),R$5,0)),IF(LEFT($E15,1)="N",3,0))</f>
        <v>28.911999999999999</v>
      </c>
      <c r="S15" s="411" cm="1">
        <f t="array" aca="1" ref="S15" ca="1">ROUND(IF($M15="Y",VLOOKUP($N15,INDIRECT($N$2),S$5,0)*INDIRECT($M$3),VLOOKUP($N15,INDIRECT($N$2),S$5,0)),IF(LEFT($E15,1)="N",3,0))</f>
        <v>30.359000000000002</v>
      </c>
      <c r="T15" s="411" cm="1">
        <f t="array" aca="1" ref="T15" ca="1">ROUND(IF($M15="Y",VLOOKUP($N15,INDIRECT($N$2),T$5,0)*INDIRECT($M$3),VLOOKUP($N15,INDIRECT($N$2),T$5,0)),IF(LEFT($E15,1)="N",3,0))</f>
        <v>31.878</v>
      </c>
      <c r="U15" s="411" cm="1">
        <f t="array" aca="1" ref="U15" ca="1">ROUND(IF($M15="Y",VLOOKUP($N15,INDIRECT($N$2),U$5,0)*INDIRECT($M$3),VLOOKUP($N15,INDIRECT($N$2),U$5,0)),IF(LEFT($E15,1)="N",3,0))</f>
        <v>33.470999999999997</v>
      </c>
      <c r="V15" s="482"/>
      <c r="W15" s="412" t="str">
        <f>M15</f>
        <v>Y</v>
      </c>
      <c r="X15" s="355" t="str">
        <f t="shared" si="14"/>
        <v>00476C</v>
      </c>
      <c r="Y15" s="413" t="str">
        <f t="shared" si="16"/>
        <v>001</v>
      </c>
      <c r="Z15" s="355" t="str">
        <f t="shared" si="15"/>
        <v>Animal Care Technician II</v>
      </c>
      <c r="AA15" s="414">
        <f t="shared" ca="1" si="9"/>
        <v>27.536000000000001</v>
      </c>
      <c r="AB15" s="414">
        <f t="shared" ca="1" si="10"/>
        <v>28.911999999999999</v>
      </c>
      <c r="AC15" s="414">
        <f t="shared" ca="1" si="11"/>
        <v>30.359000000000002</v>
      </c>
      <c r="AD15" s="414">
        <f t="shared" ca="1" si="12"/>
        <v>31.878</v>
      </c>
      <c r="AE15" s="414">
        <f t="shared" ca="1" si="13"/>
        <v>33.470999999999997</v>
      </c>
    </row>
    <row r="16" spans="1:31">
      <c r="A16" s="406" t="s">
        <v>58</v>
      </c>
      <c r="B16" s="465" t="s">
        <v>648</v>
      </c>
      <c r="C16" s="416">
        <v>7</v>
      </c>
      <c r="D16" s="415" t="s">
        <v>66</v>
      </c>
      <c r="E16" s="416" t="s">
        <v>43</v>
      </c>
      <c r="F16" s="416">
        <v>326</v>
      </c>
      <c r="G16" s="409">
        <f t="shared" ca="1" si="0"/>
        <v>33.738</v>
      </c>
      <c r="H16" s="409">
        <f t="shared" ca="1" si="1"/>
        <v>35.423000000000002</v>
      </c>
      <c r="I16" s="409">
        <f t="shared" ca="1" si="2"/>
        <v>37.195999999999998</v>
      </c>
      <c r="J16" s="409">
        <f t="shared" ca="1" si="3"/>
        <v>39.055999999999997</v>
      </c>
      <c r="K16" s="409">
        <f t="shared" ca="1" si="4"/>
        <v>41.008000000000003</v>
      </c>
      <c r="L16" s="511"/>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33.738</v>
      </c>
      <c r="R16" s="411" cm="1">
        <f t="array" aca="1" ref="R16" ca="1">ROUND(IF($M16="Y",VLOOKUP($N16,INDIRECT($N$2),R$5,0)*INDIRECT($M$3),VLOOKUP($N16,INDIRECT($N$2),R$5,0)),IF(LEFT($E16,1)="N",3,0))</f>
        <v>35.423000000000002</v>
      </c>
      <c r="S16" s="411" cm="1">
        <f t="array" aca="1" ref="S16" ca="1">ROUND(IF($M16="Y",VLOOKUP($N16,INDIRECT($N$2),S$5,0)*INDIRECT($M$3),VLOOKUP($N16,INDIRECT($N$2),S$5,0)),IF(LEFT($E16,1)="N",3,0))</f>
        <v>37.195999999999998</v>
      </c>
      <c r="T16" s="411" cm="1">
        <f t="array" aca="1" ref="T16" ca="1">ROUND(IF($M16="Y",VLOOKUP($N16,INDIRECT($N$2),T$5,0)*INDIRECT($M$3),VLOOKUP($N16,INDIRECT($N$2),T$5,0)),IF(LEFT($E16,1)="N",3,0))</f>
        <v>39.055999999999997</v>
      </c>
      <c r="U16" s="411" cm="1">
        <f t="array" aca="1" ref="U16" ca="1">ROUND(IF($M16="Y",VLOOKUP($N16,INDIRECT($N$2),U$5,0)*INDIRECT($M$3),VLOOKUP($N16,INDIRECT($N$2),U$5,0)),IF(LEFT($E16,1)="N",3,0))</f>
        <v>41.008000000000003</v>
      </c>
      <c r="V16" s="482"/>
      <c r="W16" s="412" t="str">
        <f>M16</f>
        <v>Y</v>
      </c>
      <c r="X16" s="355" t="str">
        <f t="shared" si="14"/>
        <v>00480C</v>
      </c>
      <c r="Y16" s="413" t="str">
        <f t="shared" si="16"/>
        <v>064</v>
      </c>
      <c r="Z16" s="355" t="str">
        <f t="shared" si="15"/>
        <v>Animal Control Officer</v>
      </c>
      <c r="AA16" s="414">
        <f t="shared" ca="1" si="9"/>
        <v>33.738</v>
      </c>
      <c r="AB16" s="414">
        <f t="shared" ca="1" si="10"/>
        <v>35.423000000000002</v>
      </c>
      <c r="AC16" s="414">
        <f t="shared" ca="1" si="11"/>
        <v>37.195999999999998</v>
      </c>
      <c r="AD16" s="414">
        <f t="shared" ca="1" si="12"/>
        <v>39.055999999999997</v>
      </c>
      <c r="AE16" s="414">
        <f t="shared" ca="1" si="13"/>
        <v>41.008000000000003</v>
      </c>
    </row>
    <row r="17" spans="1:31">
      <c r="A17" s="416" t="s">
        <v>125</v>
      </c>
      <c r="B17" s="465" t="s">
        <v>649</v>
      </c>
      <c r="C17" s="416">
        <v>8</v>
      </c>
      <c r="D17" s="415" t="s">
        <v>565</v>
      </c>
      <c r="E17" s="416" t="s">
        <v>43</v>
      </c>
      <c r="F17" s="416">
        <v>368</v>
      </c>
      <c r="G17" s="409">
        <f t="shared" ca="1" si="0"/>
        <v>37.442</v>
      </c>
      <c r="H17" s="409">
        <f t="shared" ca="1" si="1"/>
        <v>39.311999999999998</v>
      </c>
      <c r="I17" s="409">
        <f t="shared" ca="1" si="2"/>
        <v>41.279000000000003</v>
      </c>
      <c r="J17" s="409">
        <f t="shared" ca="1" si="3"/>
        <v>43.34</v>
      </c>
      <c r="K17" s="409">
        <f t="shared" ca="1" si="4"/>
        <v>45.506999999999998</v>
      </c>
      <c r="L17" s="511"/>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37.442</v>
      </c>
      <c r="R17" s="411" cm="1">
        <f t="array" aca="1" ref="R17" ca="1">ROUND(IF($M17="Y",VLOOKUP($N17,INDIRECT($N$2),R$5,0)*INDIRECT($M$3),VLOOKUP($N17,INDIRECT($N$2),R$5,0)),IF(LEFT($E17,1)="N",3,0))</f>
        <v>39.311999999999998</v>
      </c>
      <c r="S17" s="411" cm="1">
        <f t="array" aca="1" ref="S17" ca="1">ROUND(IF($M17="Y",VLOOKUP($N17,INDIRECT($N$2),S$5,0)*INDIRECT($M$3),VLOOKUP($N17,INDIRECT($N$2),S$5,0)),IF(LEFT($E17,1)="N",3,0))</f>
        <v>41.279000000000003</v>
      </c>
      <c r="T17" s="411" cm="1">
        <f t="array" aca="1" ref="T17" ca="1">ROUND(IF($M17="Y",VLOOKUP($N17,INDIRECT($N$2),T$5,0)*INDIRECT($M$3),VLOOKUP($N17,INDIRECT($N$2),T$5,0)),IF(LEFT($E17,1)="N",3,0))</f>
        <v>43.34</v>
      </c>
      <c r="U17" s="411" cm="1">
        <f t="array" aca="1" ref="U17" ca="1">ROUND(IF($M17="Y",VLOOKUP($N17,INDIRECT($N$2),U$5,0)*INDIRECT($M$3),VLOOKUP($N17,INDIRECT($N$2),U$5,0)),IF(LEFT($E17,1)="N",3,0))</f>
        <v>45.506999999999998</v>
      </c>
      <c r="V17" s="482"/>
      <c r="W17" s="412" t="s">
        <v>588</v>
      </c>
      <c r="X17" s="355" t="str">
        <f t="shared" si="14"/>
        <v>03587C</v>
      </c>
      <c r="Y17" s="413" t="str">
        <f t="shared" si="16"/>
        <v>123</v>
      </c>
      <c r="Z17" s="355" t="str">
        <f t="shared" si="15"/>
        <v>Animal Control Officer, Lead</v>
      </c>
      <c r="AA17" s="414">
        <f t="shared" ca="1" si="9"/>
        <v>37.442</v>
      </c>
      <c r="AB17" s="414">
        <f t="shared" ca="1" si="10"/>
        <v>39.311999999999998</v>
      </c>
      <c r="AC17" s="414">
        <f t="shared" ca="1" si="11"/>
        <v>41.279000000000003</v>
      </c>
      <c r="AD17" s="414">
        <f t="shared" ca="1" si="12"/>
        <v>43.34</v>
      </c>
      <c r="AE17" s="414">
        <f t="shared" ca="1" si="13"/>
        <v>45.506999999999998</v>
      </c>
    </row>
    <row r="18" spans="1:31">
      <c r="A18" s="406" t="s">
        <v>498</v>
      </c>
      <c r="B18" s="466" t="s">
        <v>499</v>
      </c>
      <c r="C18" s="406">
        <v>7</v>
      </c>
      <c r="D18" s="407" t="s">
        <v>102</v>
      </c>
      <c r="E18" s="418" t="s">
        <v>43</v>
      </c>
      <c r="F18" s="406">
        <v>338</v>
      </c>
      <c r="G18" s="409">
        <f t="shared" ca="1" si="0"/>
        <v>34.942999999999998</v>
      </c>
      <c r="H18" s="409">
        <f t="shared" ca="1" si="1"/>
        <v>36.692</v>
      </c>
      <c r="I18" s="409">
        <f t="shared" ca="1" si="2"/>
        <v>38.526000000000003</v>
      </c>
      <c r="J18" s="409">
        <f t="shared" ca="1" si="3"/>
        <v>40.451999999999998</v>
      </c>
      <c r="K18" s="409">
        <f t="shared" ca="1" si="4"/>
        <v>42.476999999999997</v>
      </c>
      <c r="L18" s="511"/>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34.942999999999998</v>
      </c>
      <c r="R18" s="411" cm="1">
        <f t="array" aca="1" ref="R18" ca="1">ROUND(IF($M18="Y",VLOOKUP($N18,INDIRECT($N$2),R$5,0)*INDIRECT($M$3),VLOOKUP($N18,INDIRECT($N$2),R$5,0)),IF(LEFT($E18,1)="N",3,0))</f>
        <v>36.692</v>
      </c>
      <c r="S18" s="411" cm="1">
        <f t="array" aca="1" ref="S18" ca="1">ROUND(IF($M18="Y",VLOOKUP($N18,INDIRECT($N$2),S$5,0)*INDIRECT($M$3),VLOOKUP($N18,INDIRECT($N$2),S$5,0)),IF(LEFT($E18,1)="N",3,0))</f>
        <v>38.526000000000003</v>
      </c>
      <c r="T18" s="411" cm="1">
        <f t="array" aca="1" ref="T18" ca="1">ROUND(IF($M18="Y",VLOOKUP($N18,INDIRECT($N$2),T$5,0)*INDIRECT($M$3),VLOOKUP($N18,INDIRECT($N$2),T$5,0)),IF(LEFT($E18,1)="N",3,0))</f>
        <v>40.451999999999998</v>
      </c>
      <c r="U18" s="411" cm="1">
        <f t="array" aca="1" ref="U18" ca="1">ROUND(IF($M18="Y",VLOOKUP($N18,INDIRECT($N$2),U$5,0)*INDIRECT($M$3),VLOOKUP($N18,INDIRECT($N$2),U$5,0)),IF(LEFT($E18,1)="N",3,0))</f>
        <v>42.476999999999997</v>
      </c>
      <c r="V18" s="482"/>
      <c r="W18" s="412" t="str">
        <f t="shared" ref="W18:W49" si="17">M18</f>
        <v>Y</v>
      </c>
      <c r="X18" s="355" t="str">
        <f t="shared" si="14"/>
        <v>59231C</v>
      </c>
      <c r="Y18" s="413" t="str">
        <f t="shared" si="16"/>
        <v>088</v>
      </c>
      <c r="Z18" s="355" t="str">
        <f t="shared" si="15"/>
        <v>Assessing Technician</v>
      </c>
      <c r="AA18" s="414">
        <f t="shared" ca="1" si="9"/>
        <v>34.942999999999998</v>
      </c>
      <c r="AB18" s="414">
        <f t="shared" ca="1" si="10"/>
        <v>36.692</v>
      </c>
      <c r="AC18" s="414">
        <f t="shared" ca="1" si="11"/>
        <v>38.526000000000003</v>
      </c>
      <c r="AD18" s="414">
        <f t="shared" ca="1" si="12"/>
        <v>40.451999999999998</v>
      </c>
      <c r="AE18" s="414">
        <f t="shared" ca="1" si="13"/>
        <v>42.476999999999997</v>
      </c>
    </row>
    <row r="19" spans="1:31">
      <c r="A19" s="406" t="s">
        <v>61</v>
      </c>
      <c r="B19" s="464" t="s">
        <v>62</v>
      </c>
      <c r="C19" s="406">
        <v>8</v>
      </c>
      <c r="D19" s="407" t="s">
        <v>700</v>
      </c>
      <c r="E19" s="406" t="s">
        <v>43</v>
      </c>
      <c r="F19" s="406">
        <v>390</v>
      </c>
      <c r="G19" s="409">
        <f t="shared" ca="1" si="0"/>
        <v>46.338000000000001</v>
      </c>
      <c r="H19" s="409">
        <f t="shared" ca="1" si="1"/>
        <v>48.654000000000003</v>
      </c>
      <c r="I19" s="409">
        <f t="shared" ca="1" si="2"/>
        <v>51.087000000000003</v>
      </c>
      <c r="J19" s="409">
        <f t="shared" ca="1" si="3"/>
        <v>53.640999999999998</v>
      </c>
      <c r="K19" s="409">
        <f t="shared" ca="1" si="4"/>
        <v>56.323</v>
      </c>
      <c r="L19" s="511"/>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46.338000000000001</v>
      </c>
      <c r="R19" s="411" cm="1">
        <f t="array" aca="1" ref="R19" ca="1">ROUND(IF($M19="Y",VLOOKUP($N19,INDIRECT($N$2),R$5,0)*INDIRECT($M$3),VLOOKUP($N19,INDIRECT($N$2),R$5,0)),IF(LEFT($E19,1)="N",3,0))</f>
        <v>48.654000000000003</v>
      </c>
      <c r="S19" s="411" cm="1">
        <f t="array" aca="1" ref="S19" ca="1">ROUND(IF($M19="Y",VLOOKUP($N19,INDIRECT($N$2),S$5,0)*INDIRECT($M$3),VLOOKUP($N19,INDIRECT($N$2),S$5,0)),IF(LEFT($E19,1)="N",3,0))</f>
        <v>51.087000000000003</v>
      </c>
      <c r="T19" s="411" cm="1">
        <f t="array" aca="1" ref="T19" ca="1">ROUND(IF($M19="Y",VLOOKUP($N19,INDIRECT($N$2),T$5,0)*INDIRECT($M$3),VLOOKUP($N19,INDIRECT($N$2),T$5,0)),IF(LEFT($E19,1)="N",3,0))</f>
        <v>53.640999999999998</v>
      </c>
      <c r="U19" s="411" cm="1">
        <f t="array" aca="1" ref="U19" ca="1">ROUND(IF($M19="Y",VLOOKUP($N19,INDIRECT($N$2),U$5,0)*INDIRECT($M$3),VLOOKUP($N19,INDIRECT($N$2),U$5,0)),IF(LEFT($E19,1)="N",3,0))</f>
        <v>56.323</v>
      </c>
      <c r="V19" s="482"/>
      <c r="W19" s="412" t="str">
        <f t="shared" si="17"/>
        <v>Y</v>
      </c>
      <c r="X19" s="355" t="str">
        <f t="shared" si="14"/>
        <v>00520C</v>
      </c>
      <c r="Y19" s="413" t="str">
        <f t="shared" si="16"/>
        <v>134</v>
      </c>
      <c r="Z19" s="355" t="str">
        <f t="shared" si="15"/>
        <v xml:space="preserve">Assessor I </v>
      </c>
      <c r="AA19" s="414">
        <f t="shared" ca="1" si="9"/>
        <v>46.338000000000001</v>
      </c>
      <c r="AB19" s="414">
        <f t="shared" ca="1" si="10"/>
        <v>48.654000000000003</v>
      </c>
      <c r="AC19" s="414">
        <f t="shared" ca="1" si="11"/>
        <v>51.087000000000003</v>
      </c>
      <c r="AD19" s="414">
        <f t="shared" ca="1" si="12"/>
        <v>53.640999999999998</v>
      </c>
      <c r="AE19" s="414">
        <f t="shared" ca="1" si="13"/>
        <v>56.323</v>
      </c>
    </row>
    <row r="20" spans="1:31">
      <c r="A20" s="406" t="s">
        <v>63</v>
      </c>
      <c r="B20" s="464" t="s">
        <v>64</v>
      </c>
      <c r="C20" s="406">
        <v>9</v>
      </c>
      <c r="D20" s="407" t="s">
        <v>701</v>
      </c>
      <c r="E20" s="406" t="s">
        <v>43</v>
      </c>
      <c r="F20" s="406">
        <v>448</v>
      </c>
      <c r="G20" s="409">
        <f t="shared" ca="1" si="0"/>
        <v>47.369</v>
      </c>
      <c r="H20" s="409">
        <f t="shared" ca="1" si="1"/>
        <v>49.738</v>
      </c>
      <c r="I20" s="409">
        <f t="shared" ca="1" si="2"/>
        <v>52.223999999999997</v>
      </c>
      <c r="J20" s="409">
        <f t="shared" ca="1" si="3"/>
        <v>54.835000000000001</v>
      </c>
      <c r="K20" s="409">
        <f t="shared" ca="1" si="4"/>
        <v>57.581000000000003</v>
      </c>
      <c r="L20" s="511"/>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47.369</v>
      </c>
      <c r="R20" s="411" cm="1">
        <f t="array" aca="1" ref="R20" ca="1">ROUND(IF($M20="Y",VLOOKUP($N20,INDIRECT($N$2),R$5,0)*INDIRECT($M$3),VLOOKUP($N20,INDIRECT($N$2),R$5,0)),IF(LEFT($E20,1)="N",3,0))</f>
        <v>49.738</v>
      </c>
      <c r="S20" s="411" cm="1">
        <f t="array" aca="1" ref="S20" ca="1">ROUND(IF($M20="Y",VLOOKUP($N20,INDIRECT($N$2),S$5,0)*INDIRECT($M$3),VLOOKUP($N20,INDIRECT($N$2),S$5,0)),IF(LEFT($E20,1)="N",3,0))</f>
        <v>52.223999999999997</v>
      </c>
      <c r="T20" s="411" cm="1">
        <f t="array" aca="1" ref="T20" ca="1">ROUND(IF($M20="Y",VLOOKUP($N20,INDIRECT($N$2),T$5,0)*INDIRECT($M$3),VLOOKUP($N20,INDIRECT($N$2),T$5,0)),IF(LEFT($E20,1)="N",3,0))</f>
        <v>54.835000000000001</v>
      </c>
      <c r="U20" s="411" cm="1">
        <f t="array" aca="1" ref="U20" ca="1">ROUND(IF($M20="Y",VLOOKUP($N20,INDIRECT($N$2),U$5,0)*INDIRECT($M$3),VLOOKUP($N20,INDIRECT($N$2),U$5,0)),IF(LEFT($E20,1)="N",3,0))</f>
        <v>57.581000000000003</v>
      </c>
      <c r="V20" s="482"/>
      <c r="W20" s="412" t="str">
        <f t="shared" si="17"/>
        <v>Y</v>
      </c>
      <c r="X20" s="355" t="str">
        <f t="shared" si="14"/>
        <v>00530C</v>
      </c>
      <c r="Y20" s="413" t="str">
        <f t="shared" si="16"/>
        <v>146</v>
      </c>
      <c r="Z20" s="355" t="str">
        <f t="shared" si="15"/>
        <v xml:space="preserve">Assessor II </v>
      </c>
      <c r="AA20" s="414">
        <f t="shared" ca="1" si="9"/>
        <v>47.369</v>
      </c>
      <c r="AB20" s="414">
        <f t="shared" ca="1" si="10"/>
        <v>49.738</v>
      </c>
      <c r="AC20" s="414">
        <f t="shared" ca="1" si="11"/>
        <v>52.223999999999997</v>
      </c>
      <c r="AD20" s="414">
        <f t="shared" ca="1" si="12"/>
        <v>54.835000000000001</v>
      </c>
      <c r="AE20" s="414">
        <f t="shared" ca="1" si="13"/>
        <v>57.581000000000003</v>
      </c>
    </row>
    <row r="21" spans="1:31">
      <c r="A21" s="406" t="s">
        <v>65</v>
      </c>
      <c r="B21" s="464" t="s">
        <v>67</v>
      </c>
      <c r="C21" s="406">
        <v>7</v>
      </c>
      <c r="D21" s="407" t="s">
        <v>66</v>
      </c>
      <c r="E21" s="406" t="s">
        <v>43</v>
      </c>
      <c r="F21" s="406">
        <v>320</v>
      </c>
      <c r="G21" s="409">
        <f t="shared" ca="1" si="0"/>
        <v>33.738</v>
      </c>
      <c r="H21" s="409">
        <f t="shared" ca="1" si="1"/>
        <v>35.423000000000002</v>
      </c>
      <c r="I21" s="409">
        <f t="shared" ca="1" si="2"/>
        <v>37.195999999999998</v>
      </c>
      <c r="J21" s="409">
        <f t="shared" ca="1" si="3"/>
        <v>39.055999999999997</v>
      </c>
      <c r="K21" s="409">
        <f t="shared" ca="1" si="4"/>
        <v>41.008000000000003</v>
      </c>
      <c r="L21" s="511"/>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33.738</v>
      </c>
      <c r="R21" s="411" cm="1">
        <f t="array" aca="1" ref="R21" ca="1">ROUND(IF($M21="Y",VLOOKUP($N21,INDIRECT($N$2),R$5,0)*INDIRECT($M$3),VLOOKUP($N21,INDIRECT($N$2),R$5,0)),IF(LEFT($E21,1)="N",3,0))</f>
        <v>35.423000000000002</v>
      </c>
      <c r="S21" s="411" cm="1">
        <f t="array" aca="1" ref="S21" ca="1">ROUND(IF($M21="Y",VLOOKUP($N21,INDIRECT($N$2),S$5,0)*INDIRECT($M$3),VLOOKUP($N21,INDIRECT($N$2),S$5,0)),IF(LEFT($E21,1)="N",3,0))</f>
        <v>37.195999999999998</v>
      </c>
      <c r="T21" s="411" cm="1">
        <f t="array" aca="1" ref="T21" ca="1">ROUND(IF($M21="Y",VLOOKUP($N21,INDIRECT($N$2),T$5,0)*INDIRECT($M$3),VLOOKUP($N21,INDIRECT($N$2),T$5,0)),IF(LEFT($E21,1)="N",3,0))</f>
        <v>39.055999999999997</v>
      </c>
      <c r="U21" s="411" cm="1">
        <f t="array" aca="1" ref="U21" ca="1">ROUND(IF($M21="Y",VLOOKUP($N21,INDIRECT($N$2),U$5,0)*INDIRECT($M$3),VLOOKUP($N21,INDIRECT($N$2),U$5,0)),IF(LEFT($E21,1)="N",3,0))</f>
        <v>41.008000000000003</v>
      </c>
      <c r="V21" s="482"/>
      <c r="W21" s="412" t="str">
        <f t="shared" si="17"/>
        <v>Y</v>
      </c>
      <c r="X21" s="355" t="str">
        <f t="shared" si="14"/>
        <v>52170C</v>
      </c>
      <c r="Y21" s="413" t="str">
        <f t="shared" si="16"/>
        <v>064</v>
      </c>
      <c r="Z21" s="355" t="str">
        <f t="shared" si="15"/>
        <v>Associate Buyer-C</v>
      </c>
      <c r="AA21" s="414">
        <f t="shared" ca="1" si="9"/>
        <v>33.738</v>
      </c>
      <c r="AB21" s="414">
        <f t="shared" ca="1" si="10"/>
        <v>35.423000000000002</v>
      </c>
      <c r="AC21" s="414">
        <f t="shared" ca="1" si="11"/>
        <v>37.195999999999998</v>
      </c>
      <c r="AD21" s="414">
        <f t="shared" ca="1" si="12"/>
        <v>39.055999999999997</v>
      </c>
      <c r="AE21" s="414">
        <f t="shared" ca="1" si="13"/>
        <v>41.008000000000003</v>
      </c>
    </row>
    <row r="22" spans="1:31">
      <c r="A22" s="406" t="s">
        <v>68</v>
      </c>
      <c r="B22" s="464" t="s">
        <v>69</v>
      </c>
      <c r="C22" s="406">
        <v>7</v>
      </c>
      <c r="D22" s="407">
        <v>105</v>
      </c>
      <c r="E22" s="406" t="s">
        <v>43</v>
      </c>
      <c r="F22" s="406">
        <v>343</v>
      </c>
      <c r="G22" s="409">
        <f t="shared" ca="1" si="0"/>
        <v>34.942999999999998</v>
      </c>
      <c r="H22" s="409">
        <f t="shared" ca="1" si="1"/>
        <v>36.692</v>
      </c>
      <c r="I22" s="409">
        <f t="shared" ca="1" si="2"/>
        <v>38.526000000000003</v>
      </c>
      <c r="J22" s="409">
        <f t="shared" ca="1" si="3"/>
        <v>40.451999999999998</v>
      </c>
      <c r="K22" s="409">
        <f t="shared" ca="1" si="4"/>
        <v>42.476999999999997</v>
      </c>
      <c r="L22" s="511"/>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34.942999999999998</v>
      </c>
      <c r="R22" s="411" cm="1">
        <f t="array" aca="1" ref="R22" ca="1">ROUND(IF($M22="Y",VLOOKUP($N22,INDIRECT($N$2),R$5,0)*INDIRECT($M$3),VLOOKUP($N22,INDIRECT($N$2),R$5,0)),IF(LEFT($E22,1)="N",3,0))</f>
        <v>36.692</v>
      </c>
      <c r="S22" s="411" cm="1">
        <f t="array" aca="1" ref="S22" ca="1">ROUND(IF($M22="Y",VLOOKUP($N22,INDIRECT($N$2),S$5,0)*INDIRECT($M$3),VLOOKUP($N22,INDIRECT($N$2),S$5,0)),IF(LEFT($E22,1)="N",3,0))</f>
        <v>38.526000000000003</v>
      </c>
      <c r="T22" s="411" cm="1">
        <f t="array" aca="1" ref="T22" ca="1">ROUND(IF($M22="Y",VLOOKUP($N22,INDIRECT($N$2),T$5,0)*INDIRECT($M$3),VLOOKUP($N22,INDIRECT($N$2),T$5,0)),IF(LEFT($E22,1)="N",3,0))</f>
        <v>40.451999999999998</v>
      </c>
      <c r="U22" s="411" cm="1">
        <f t="array" aca="1" ref="U22" ca="1">ROUND(IF($M22="Y",VLOOKUP($N22,INDIRECT($N$2),U$5,0)*INDIRECT($M$3),VLOOKUP($N22,INDIRECT($N$2),U$5,0)),IF(LEFT($E22,1)="N",3,0))</f>
        <v>42.476999999999997</v>
      </c>
      <c r="V22" s="482"/>
      <c r="W22" s="412" t="str">
        <f t="shared" si="17"/>
        <v>Y</v>
      </c>
      <c r="X22" s="355" t="str">
        <f t="shared" si="14"/>
        <v>01265C</v>
      </c>
      <c r="Y22" s="413">
        <f t="shared" si="16"/>
        <v>105</v>
      </c>
      <c r="Z22" s="355" t="str">
        <f t="shared" si="15"/>
        <v>Bilingual Crime Prevent Spec</v>
      </c>
      <c r="AA22" s="414">
        <f t="shared" ca="1" si="9"/>
        <v>34.942999999999998</v>
      </c>
      <c r="AB22" s="414">
        <f t="shared" ca="1" si="10"/>
        <v>36.692</v>
      </c>
      <c r="AC22" s="414">
        <f t="shared" ca="1" si="11"/>
        <v>38.526000000000003</v>
      </c>
      <c r="AD22" s="414">
        <f t="shared" ca="1" si="12"/>
        <v>40.451999999999998</v>
      </c>
      <c r="AE22" s="414">
        <f t="shared" ca="1" si="13"/>
        <v>42.476999999999997</v>
      </c>
    </row>
    <row r="23" spans="1:31">
      <c r="A23" s="406" t="s">
        <v>70</v>
      </c>
      <c r="B23" s="464" t="s">
        <v>72</v>
      </c>
      <c r="C23" s="406">
        <v>6</v>
      </c>
      <c r="D23" s="407" t="s">
        <v>71</v>
      </c>
      <c r="E23" s="406" t="s">
        <v>43</v>
      </c>
      <c r="F23" s="406">
        <v>280</v>
      </c>
      <c r="G23" s="409">
        <f t="shared" ca="1" si="0"/>
        <v>30.026</v>
      </c>
      <c r="H23" s="409">
        <f t="shared" ca="1" si="1"/>
        <v>31.53</v>
      </c>
      <c r="I23" s="409">
        <f t="shared" ca="1" si="2"/>
        <v>33.103000000000002</v>
      </c>
      <c r="J23" s="409">
        <f t="shared" ca="1" si="3"/>
        <v>34.762</v>
      </c>
      <c r="K23" s="409">
        <f t="shared" ca="1" si="4"/>
        <v>36.499000000000002</v>
      </c>
      <c r="L23" s="511"/>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30.026</v>
      </c>
      <c r="R23" s="411" cm="1">
        <f t="array" aca="1" ref="R23" ca="1">ROUND(IF($M23="Y",VLOOKUP($N23,INDIRECT($N$2),R$5,0)*INDIRECT($M$3),VLOOKUP($N23,INDIRECT($N$2),R$5,0)),IF(LEFT($E23,1)="N",3,0))</f>
        <v>31.53</v>
      </c>
      <c r="S23" s="411" cm="1">
        <f t="array" aca="1" ref="S23" ca="1">ROUND(IF($M23="Y",VLOOKUP($N23,INDIRECT($N$2),S$5,0)*INDIRECT($M$3),VLOOKUP($N23,INDIRECT($N$2),S$5,0)),IF(LEFT($E23,1)="N",3,0))</f>
        <v>33.103000000000002</v>
      </c>
      <c r="T23" s="411" cm="1">
        <f t="array" aca="1" ref="T23" ca="1">ROUND(IF($M23="Y",VLOOKUP($N23,INDIRECT($N$2),T$5,0)*INDIRECT($M$3),VLOOKUP($N23,INDIRECT($N$2),T$5,0)),IF(LEFT($E23,1)="N",3,0))</f>
        <v>34.762</v>
      </c>
      <c r="U23" s="411" cm="1">
        <f t="array" aca="1" ref="U23" ca="1">ROUND(IF($M23="Y",VLOOKUP($N23,INDIRECT($N$2),U$5,0)*INDIRECT($M$3),VLOOKUP($N23,INDIRECT($N$2),U$5,0)),IF(LEFT($E23,1)="N",3,0))</f>
        <v>36.499000000000002</v>
      </c>
      <c r="V23" s="482"/>
      <c r="W23" s="412" t="str">
        <f t="shared" si="17"/>
        <v>Y</v>
      </c>
      <c r="X23" s="355" t="str">
        <f t="shared" si="14"/>
        <v>01290C</v>
      </c>
      <c r="Y23" s="413" t="str">
        <f t="shared" si="16"/>
        <v>107</v>
      </c>
      <c r="Z23" s="355" t="str">
        <f t="shared" si="15"/>
        <v xml:space="preserve">Bilingual Program Aide </v>
      </c>
      <c r="AA23" s="414">
        <f t="shared" ca="1" si="9"/>
        <v>30.026</v>
      </c>
      <c r="AB23" s="414">
        <f t="shared" ca="1" si="10"/>
        <v>31.53</v>
      </c>
      <c r="AC23" s="414">
        <f t="shared" ca="1" si="11"/>
        <v>33.103000000000002</v>
      </c>
      <c r="AD23" s="414">
        <f t="shared" ca="1" si="12"/>
        <v>34.762</v>
      </c>
      <c r="AE23" s="414">
        <f t="shared" ca="1" si="13"/>
        <v>36.499000000000002</v>
      </c>
    </row>
    <row r="24" spans="1:31">
      <c r="A24" s="406" t="s">
        <v>73</v>
      </c>
      <c r="B24" s="464" t="s">
        <v>74</v>
      </c>
      <c r="C24" s="406">
        <v>4</v>
      </c>
      <c r="D24" s="407">
        <v>151</v>
      </c>
      <c r="E24" s="406" t="s">
        <v>43</v>
      </c>
      <c r="F24" s="406">
        <v>218</v>
      </c>
      <c r="G24" s="409">
        <f t="shared" ca="1" si="0"/>
        <v>25.048999999999999</v>
      </c>
      <c r="H24" s="409">
        <f t="shared" ca="1" si="1"/>
        <v>26.303000000000001</v>
      </c>
      <c r="I24" s="409">
        <f t="shared" ca="1" si="2"/>
        <v>27.617000000000001</v>
      </c>
      <c r="J24" s="409">
        <f t="shared" ca="1" si="3"/>
        <v>28.997</v>
      </c>
      <c r="K24" s="409">
        <f t="shared" ca="1" si="4"/>
        <v>30.448</v>
      </c>
      <c r="L24" s="511"/>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25.048999999999999</v>
      </c>
      <c r="R24" s="411" cm="1">
        <f t="array" aca="1" ref="R24" ca="1">ROUND(IF($M24="Y",VLOOKUP($N24,INDIRECT($N$2),R$5,0)*INDIRECT($M$3),VLOOKUP($N24,INDIRECT($N$2),R$5,0)),IF(LEFT($E24,1)="N",3,0))</f>
        <v>26.303000000000001</v>
      </c>
      <c r="S24" s="411" cm="1">
        <f t="array" aca="1" ref="S24" ca="1">ROUND(IF($M24="Y",VLOOKUP($N24,INDIRECT($N$2),S$5,0)*INDIRECT($M$3),VLOOKUP($N24,INDIRECT($N$2),S$5,0)),IF(LEFT($E24,1)="N",3,0))</f>
        <v>27.617000000000001</v>
      </c>
      <c r="T24" s="411" cm="1">
        <f t="array" aca="1" ref="T24" ca="1">ROUND(IF($M24="Y",VLOOKUP($N24,INDIRECT($N$2),T$5,0)*INDIRECT($M$3),VLOOKUP($N24,INDIRECT($N$2),T$5,0)),IF(LEFT($E24,1)="N",3,0))</f>
        <v>28.997</v>
      </c>
      <c r="U24" s="411" cm="1">
        <f t="array" aca="1" ref="U24" ca="1">ROUND(IF($M24="Y",VLOOKUP($N24,INDIRECT($N$2),U$5,0)*INDIRECT($M$3),VLOOKUP($N24,INDIRECT($N$2),U$5,0)),IF(LEFT($E24,1)="N",3,0))</f>
        <v>30.448</v>
      </c>
      <c r="V24" s="482"/>
      <c r="W24" s="412" t="str">
        <f t="shared" si="17"/>
        <v>Y</v>
      </c>
      <c r="X24" s="355" t="str">
        <f t="shared" si="14"/>
        <v>01447C</v>
      </c>
      <c r="Y24" s="413">
        <f t="shared" si="16"/>
        <v>151</v>
      </c>
      <c r="Z24" s="355" t="str">
        <f t="shared" si="15"/>
        <v>Building Services Specialist I</v>
      </c>
      <c r="AA24" s="414">
        <f t="shared" ca="1" si="9"/>
        <v>25.048999999999999</v>
      </c>
      <c r="AB24" s="414">
        <f t="shared" ca="1" si="10"/>
        <v>26.303000000000001</v>
      </c>
      <c r="AC24" s="414">
        <f t="shared" ca="1" si="11"/>
        <v>27.617000000000001</v>
      </c>
      <c r="AD24" s="414">
        <f t="shared" ca="1" si="12"/>
        <v>28.997</v>
      </c>
      <c r="AE24" s="414">
        <f t="shared" ca="1" si="13"/>
        <v>30.448</v>
      </c>
    </row>
    <row r="25" spans="1:31">
      <c r="A25" s="406" t="s">
        <v>75</v>
      </c>
      <c r="B25" s="464" t="s">
        <v>77</v>
      </c>
      <c r="C25" s="406">
        <v>5</v>
      </c>
      <c r="D25" s="407" t="s">
        <v>76</v>
      </c>
      <c r="E25" s="406" t="s">
        <v>43</v>
      </c>
      <c r="F25" s="406">
        <v>268</v>
      </c>
      <c r="G25" s="409">
        <f t="shared" ca="1" si="0"/>
        <v>28.8</v>
      </c>
      <c r="H25" s="409">
        <f t="shared" ca="1" si="1"/>
        <v>30.242000000000001</v>
      </c>
      <c r="I25" s="409">
        <f t="shared" ca="1" si="2"/>
        <v>31.751999999999999</v>
      </c>
      <c r="J25" s="409">
        <f t="shared" ca="1" si="3"/>
        <v>33.340000000000003</v>
      </c>
      <c r="K25" s="409">
        <f t="shared" ca="1" si="4"/>
        <v>35.008000000000003</v>
      </c>
      <c r="L25" s="511"/>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28.8</v>
      </c>
      <c r="R25" s="411" cm="1">
        <f t="array" aca="1" ref="R25" ca="1">ROUND(IF($M25="Y",VLOOKUP($N25,INDIRECT($N$2),R$5,0)*INDIRECT($M$3),VLOOKUP($N25,INDIRECT($N$2),R$5,0)),IF(LEFT($E25,1)="N",3,0))</f>
        <v>30.242000000000001</v>
      </c>
      <c r="S25" s="411" cm="1">
        <f t="array" aca="1" ref="S25" ca="1">ROUND(IF($M25="Y",VLOOKUP($N25,INDIRECT($N$2),S$5,0)*INDIRECT($M$3),VLOOKUP($N25,INDIRECT($N$2),S$5,0)),IF(LEFT($E25,1)="N",3,0))</f>
        <v>31.751999999999999</v>
      </c>
      <c r="T25" s="411" cm="1">
        <f t="array" aca="1" ref="T25" ca="1">ROUND(IF($M25="Y",VLOOKUP($N25,INDIRECT($N$2),T$5,0)*INDIRECT($M$3),VLOOKUP($N25,INDIRECT($N$2),T$5,0)),IF(LEFT($E25,1)="N",3,0))</f>
        <v>33.340000000000003</v>
      </c>
      <c r="U25" s="411" cm="1">
        <f t="array" aca="1" ref="U25" ca="1">ROUND(IF($M25="Y",VLOOKUP($N25,INDIRECT($N$2),U$5,0)*INDIRECT($M$3),VLOOKUP($N25,INDIRECT($N$2),U$5,0)),IF(LEFT($E25,1)="N",3,0))</f>
        <v>35.008000000000003</v>
      </c>
      <c r="V25" s="482"/>
      <c r="W25" s="412" t="str">
        <f t="shared" si="17"/>
        <v>Y</v>
      </c>
      <c r="X25" s="355" t="str">
        <f t="shared" si="14"/>
        <v>01448C</v>
      </c>
      <c r="Y25" s="413" t="str">
        <f t="shared" si="16"/>
        <v>060</v>
      </c>
      <c r="Z25" s="355" t="str">
        <f t="shared" si="15"/>
        <v>Building Services Specialist II</v>
      </c>
      <c r="AA25" s="414">
        <f t="shared" ca="1" si="9"/>
        <v>28.8</v>
      </c>
      <c r="AB25" s="414">
        <f t="shared" ca="1" si="10"/>
        <v>30.242000000000001</v>
      </c>
      <c r="AC25" s="414">
        <f t="shared" ca="1" si="11"/>
        <v>31.751999999999999</v>
      </c>
      <c r="AD25" s="414">
        <f t="shared" ca="1" si="12"/>
        <v>33.340000000000003</v>
      </c>
      <c r="AE25" s="414">
        <f t="shared" ca="1" si="13"/>
        <v>35.008000000000003</v>
      </c>
    </row>
    <row r="26" spans="1:31">
      <c r="A26" s="420" t="s">
        <v>19</v>
      </c>
      <c r="B26" s="467" t="s">
        <v>22</v>
      </c>
      <c r="C26" s="420">
        <v>9</v>
      </c>
      <c r="D26" s="407" t="s">
        <v>577</v>
      </c>
      <c r="E26" s="420" t="s">
        <v>21</v>
      </c>
      <c r="F26" s="420">
        <v>435</v>
      </c>
      <c r="G26" s="409">
        <f t="shared" ca="1" si="0"/>
        <v>89053</v>
      </c>
      <c r="H26" s="409">
        <f t="shared" ca="1" si="1"/>
        <v>93507</v>
      </c>
      <c r="I26" s="409">
        <f t="shared" ca="1" si="2"/>
        <v>98182</v>
      </c>
      <c r="J26" s="409">
        <f t="shared" ca="1" si="3"/>
        <v>103094</v>
      </c>
      <c r="K26" s="409">
        <f t="shared" ca="1" si="4"/>
        <v>108246</v>
      </c>
      <c r="L26" s="511"/>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89053</v>
      </c>
      <c r="R26" s="411" cm="1">
        <f t="array" aca="1" ref="R26" ca="1">ROUND(IF($M26="Y",VLOOKUP($N26,INDIRECT($N$2),R$5,0)*INDIRECT($M$3),VLOOKUP($N26,INDIRECT($N$2),R$5,0)),IF(LEFT($E26,1)="N",3,0))</f>
        <v>93507</v>
      </c>
      <c r="S26" s="411" cm="1">
        <f t="array" aca="1" ref="S26" ca="1">ROUND(IF($M26="Y",VLOOKUP($N26,INDIRECT($N$2),S$5,0)*INDIRECT($M$3),VLOOKUP($N26,INDIRECT($N$2),S$5,0)),IF(LEFT($E26,1)="N",3,0))</f>
        <v>98182</v>
      </c>
      <c r="T26" s="411" cm="1">
        <f t="array" aca="1" ref="T26" ca="1">ROUND(IF($M26="Y",VLOOKUP($N26,INDIRECT($N$2),T$5,0)*INDIRECT($M$3),VLOOKUP($N26,INDIRECT($N$2),T$5,0)),IF(LEFT($E26,1)="N",3,0))</f>
        <v>103094</v>
      </c>
      <c r="U26" s="411" cm="1">
        <f t="array" aca="1" ref="U26" ca="1">ROUND(IF($M26="Y",VLOOKUP($N26,INDIRECT($N$2),U$5,0)*INDIRECT($M$3),VLOOKUP($N26,INDIRECT($N$2),U$5,0)),IF(LEFT($E26,1)="N",3,0))</f>
        <v>108246</v>
      </c>
      <c r="V26" s="482"/>
      <c r="W26" s="412" t="str">
        <f t="shared" si="17"/>
        <v>Y</v>
      </c>
      <c r="X26" s="355" t="str">
        <f t="shared" si="14"/>
        <v>01458C</v>
      </c>
      <c r="Y26" s="413" t="str">
        <f t="shared" si="16"/>
        <v>129</v>
      </c>
      <c r="Z26" s="355" t="str">
        <f t="shared" si="15"/>
        <v xml:space="preserve">Buyer </v>
      </c>
      <c r="AA26" s="414">
        <f t="shared" ca="1" si="9"/>
        <v>42.814</v>
      </c>
      <c r="AB26" s="414">
        <f t="shared" ca="1" si="10"/>
        <v>44.955999999999996</v>
      </c>
      <c r="AC26" s="414">
        <f t="shared" ca="1" si="11"/>
        <v>47.202999999999996</v>
      </c>
      <c r="AD26" s="414">
        <f t="shared" ca="1" si="12"/>
        <v>49.564999999999998</v>
      </c>
      <c r="AE26" s="414">
        <f t="shared" ca="1" si="13"/>
        <v>52.041999999999994</v>
      </c>
    </row>
    <row r="27" spans="1:31">
      <c r="A27" s="420" t="s">
        <v>715</v>
      </c>
      <c r="B27" s="467" t="s">
        <v>25</v>
      </c>
      <c r="C27" s="420">
        <v>8</v>
      </c>
      <c r="D27" s="407" t="s">
        <v>24</v>
      </c>
      <c r="E27" s="420" t="s">
        <v>43</v>
      </c>
      <c r="F27" s="420">
        <v>383</v>
      </c>
      <c r="G27" s="409">
        <f t="shared" ca="1" si="0"/>
        <v>39.066000000000003</v>
      </c>
      <c r="H27" s="409">
        <f t="shared" ca="1" si="1"/>
        <v>41.018999999999998</v>
      </c>
      <c r="I27" s="409">
        <f t="shared" ca="1" si="2"/>
        <v>43.07</v>
      </c>
      <c r="J27" s="409">
        <f t="shared" ca="1" si="3"/>
        <v>45.222000000000001</v>
      </c>
      <c r="K27" s="409">
        <f t="shared" ca="1" si="4"/>
        <v>47.482999999999997</v>
      </c>
      <c r="L27" s="511"/>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39.066000000000003</v>
      </c>
      <c r="R27" s="411" cm="1">
        <f t="array" aca="1" ref="R27" ca="1">ROUND(IF($M27="Y",VLOOKUP($N27,INDIRECT($N$2),R$5,0)*INDIRECT($M$3),VLOOKUP($N27,INDIRECT($N$2),R$5,0)),IF(LEFT($E27,1)="N",3,0))</f>
        <v>41.018999999999998</v>
      </c>
      <c r="S27" s="411" cm="1">
        <f t="array" aca="1" ref="S27" ca="1">ROUND(IF($M27="Y",VLOOKUP($N27,INDIRECT($N$2),S$5,0)*INDIRECT($M$3),VLOOKUP($N27,INDIRECT($N$2),S$5,0)),IF(LEFT($E27,1)="N",3,0))</f>
        <v>43.07</v>
      </c>
      <c r="T27" s="411" cm="1">
        <f t="array" aca="1" ref="T27" ca="1">ROUND(IF($M27="Y",VLOOKUP($N27,INDIRECT($N$2),T$5,0)*INDIRECT($M$3),VLOOKUP($N27,INDIRECT($N$2),T$5,0)),IF(LEFT($E27,1)="N",3,0))</f>
        <v>45.222000000000001</v>
      </c>
      <c r="U27" s="411" cm="1">
        <f t="array" aca="1" ref="U27" ca="1">ROUND(IF($M27="Y",VLOOKUP($N27,INDIRECT($N$2),U$5,0)*INDIRECT($M$3),VLOOKUP($N27,INDIRECT($N$2),U$5,0)),IF(LEFT($E27,1)="N",3,0))</f>
        <v>47.482999999999997</v>
      </c>
      <c r="V27" s="482"/>
      <c r="W27" s="412" t="str">
        <f t="shared" si="17"/>
        <v>Y</v>
      </c>
      <c r="X27" s="355" t="str">
        <f t="shared" si="14"/>
        <v>53072C</v>
      </c>
      <c r="Y27" s="413" t="str">
        <f t="shared" si="16"/>
        <v>097</v>
      </c>
      <c r="Z27" s="355" t="str">
        <f t="shared" si="15"/>
        <v xml:space="preserve">Case Investigator </v>
      </c>
      <c r="AA27" s="414">
        <f t="shared" ca="1" si="9"/>
        <v>39.066000000000003</v>
      </c>
      <c r="AB27" s="414">
        <f t="shared" ca="1" si="10"/>
        <v>41.018999999999998</v>
      </c>
      <c r="AC27" s="414">
        <f t="shared" ca="1" si="11"/>
        <v>43.07</v>
      </c>
      <c r="AD27" s="414">
        <f t="shared" ca="1" si="12"/>
        <v>45.222000000000001</v>
      </c>
      <c r="AE27" s="414">
        <f t="shared" ca="1" si="13"/>
        <v>47.482999999999997</v>
      </c>
    </row>
    <row r="28" spans="1:31">
      <c r="A28" s="420" t="s">
        <v>729</v>
      </c>
      <c r="B28" s="467" t="s">
        <v>731</v>
      </c>
      <c r="C28" s="420">
        <v>9</v>
      </c>
      <c r="D28" s="407" t="s">
        <v>730</v>
      </c>
      <c r="E28" s="420" t="s">
        <v>43</v>
      </c>
      <c r="F28" s="420">
        <v>425</v>
      </c>
      <c r="G28" s="409">
        <f t="shared" ca="1" si="0"/>
        <v>42.39</v>
      </c>
      <c r="H28" s="409">
        <f t="shared" ca="1" si="1"/>
        <v>44.511000000000003</v>
      </c>
      <c r="I28" s="409">
        <f t="shared" ca="1" si="2"/>
        <v>46.735999999999997</v>
      </c>
      <c r="J28" s="409">
        <f t="shared" ca="1" si="3"/>
        <v>49.073</v>
      </c>
      <c r="K28" s="409">
        <f t="shared" ca="1" si="4"/>
        <v>51.527999999999999</v>
      </c>
      <c r="L28" s="511"/>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42.39</v>
      </c>
      <c r="R28" s="411" cm="1">
        <f t="array" aca="1" ref="R28" ca="1">ROUND(IF($M28="Y",VLOOKUP($N28,INDIRECT($N$2),R$5,0)*INDIRECT($M$3),VLOOKUP($N28,INDIRECT($N$2),R$5,0)),IF(LEFT($E28,1)="N",3,0))</f>
        <v>44.511000000000003</v>
      </c>
      <c r="S28" s="411" cm="1">
        <f t="array" aca="1" ref="S28" ca="1">ROUND(IF($M28="Y",VLOOKUP($N28,INDIRECT($N$2),S$5,0)*INDIRECT($M$3),VLOOKUP($N28,INDIRECT($N$2),S$5,0)),IF(LEFT($E28,1)="N",3,0))</f>
        <v>46.735999999999997</v>
      </c>
      <c r="T28" s="411" cm="1">
        <f t="array" aca="1" ref="T28" ca="1">ROUND(IF($M28="Y",VLOOKUP($N28,INDIRECT($N$2),T$5,0)*INDIRECT($M$3),VLOOKUP($N28,INDIRECT($N$2),T$5,0)),IF(LEFT($E28,1)="N",3,0))</f>
        <v>49.073</v>
      </c>
      <c r="U28" s="411" cm="1">
        <f t="array" aca="1" ref="U28" ca="1">ROUND(IF($M28="Y",VLOOKUP($N28,INDIRECT($N$2),U$5,0)*INDIRECT($M$3),VLOOKUP($N28,INDIRECT($N$2),U$5,0)),IF(LEFT($E28,1)="N",3,0))</f>
        <v>51.527999999999999</v>
      </c>
      <c r="V28" s="482"/>
      <c r="W28" s="412" t="str">
        <f t="shared" si="17"/>
        <v>Y</v>
      </c>
      <c r="X28" s="355" t="str">
        <f t="shared" si="14"/>
        <v>53095C</v>
      </c>
      <c r="Y28" s="413" t="str">
        <f t="shared" si="16"/>
        <v>170</v>
      </c>
      <c r="Z28" s="355" t="str">
        <f t="shared" si="15"/>
        <v>Case Investigator II - Civil Rights</v>
      </c>
      <c r="AA28" s="414">
        <f t="shared" ca="1" si="9"/>
        <v>42.39</v>
      </c>
      <c r="AB28" s="414">
        <f t="shared" ca="1" si="10"/>
        <v>44.511000000000003</v>
      </c>
      <c r="AC28" s="414">
        <f t="shared" ca="1" si="11"/>
        <v>46.735999999999997</v>
      </c>
      <c r="AD28" s="414">
        <f t="shared" ca="1" si="12"/>
        <v>49.073</v>
      </c>
      <c r="AE28" s="414">
        <f t="shared" ca="1" si="13"/>
        <v>51.527999999999999</v>
      </c>
    </row>
    <row r="29" spans="1:31">
      <c r="A29" s="406" t="s">
        <v>81</v>
      </c>
      <c r="B29" s="464" t="s">
        <v>83</v>
      </c>
      <c r="C29" s="406">
        <v>6</v>
      </c>
      <c r="D29" s="407" t="s">
        <v>82</v>
      </c>
      <c r="E29" s="406" t="s">
        <v>43</v>
      </c>
      <c r="F29" s="406">
        <v>273</v>
      </c>
      <c r="G29" s="409">
        <f t="shared" ca="1" si="0"/>
        <v>30.026</v>
      </c>
      <c r="H29" s="409">
        <f t="shared" ca="1" si="1"/>
        <v>31.53</v>
      </c>
      <c r="I29" s="409">
        <f t="shared" ca="1" si="2"/>
        <v>33.103000000000002</v>
      </c>
      <c r="J29" s="409">
        <f t="shared" ca="1" si="3"/>
        <v>34.762</v>
      </c>
      <c r="K29" s="409">
        <f t="shared" ca="1" si="4"/>
        <v>36.499000000000002</v>
      </c>
      <c r="L29" s="511"/>
      <c r="M29" s="335" t="s">
        <v>588</v>
      </c>
      <c r="N29" s="331" t="str">
        <f t="shared" si="5"/>
        <v>11020C</v>
      </c>
      <c r="O29" s="410" t="str">
        <f t="shared" si="6"/>
        <v>063</v>
      </c>
      <c r="P29" s="332" t="str">
        <f t="shared" si="7"/>
        <v xml:space="preserve">Claims Specialist </v>
      </c>
      <c r="Q29" s="411" cm="1">
        <f t="array" aca="1" ref="Q29" ca="1">ROUND(IF($M29="Y",VLOOKUP($N29,INDIRECT($N$2),Q$5,0)*INDIRECT($M$3),VLOOKUP($N29,INDIRECT($N$2),Q$5,0)),IF(LEFT($E29,1)="N",3,0))</f>
        <v>30.026</v>
      </c>
      <c r="R29" s="411" cm="1">
        <f t="array" aca="1" ref="R29" ca="1">ROUND(IF($M29="Y",VLOOKUP($N29,INDIRECT($N$2),R$5,0)*INDIRECT($M$3),VLOOKUP($N29,INDIRECT($N$2),R$5,0)),IF(LEFT($E29,1)="N",3,0))</f>
        <v>31.53</v>
      </c>
      <c r="S29" s="411" cm="1">
        <f t="array" aca="1" ref="S29" ca="1">ROUND(IF($M29="Y",VLOOKUP($N29,INDIRECT($N$2),S$5,0)*INDIRECT($M$3),VLOOKUP($N29,INDIRECT($N$2),S$5,0)),IF(LEFT($E29,1)="N",3,0))</f>
        <v>33.103000000000002</v>
      </c>
      <c r="T29" s="411" cm="1">
        <f t="array" aca="1" ref="T29" ca="1">ROUND(IF($M29="Y",VLOOKUP($N29,INDIRECT($N$2),T$5,0)*INDIRECT($M$3),VLOOKUP($N29,INDIRECT($N$2),T$5,0)),IF(LEFT($E29,1)="N",3,0))</f>
        <v>34.762</v>
      </c>
      <c r="U29" s="411" cm="1">
        <f t="array" aca="1" ref="U29" ca="1">ROUND(IF($M29="Y",VLOOKUP($N29,INDIRECT($N$2),U$5,0)*INDIRECT($M$3),VLOOKUP($N29,INDIRECT($N$2),U$5,0)),IF(LEFT($E29,1)="N",3,0))</f>
        <v>36.499000000000002</v>
      </c>
      <c r="V29" s="482"/>
      <c r="W29" s="412" t="str">
        <f t="shared" si="17"/>
        <v>Y</v>
      </c>
      <c r="X29" s="355" t="str">
        <f t="shared" si="14"/>
        <v>11020C</v>
      </c>
      <c r="Y29" s="413" t="str">
        <f t="shared" si="16"/>
        <v>063</v>
      </c>
      <c r="Z29" s="355" t="str">
        <f t="shared" si="15"/>
        <v xml:space="preserve">Claims Specialist </v>
      </c>
      <c r="AA29" s="414">
        <f t="shared" ca="1" si="9"/>
        <v>30.026</v>
      </c>
      <c r="AB29" s="414">
        <f t="shared" ca="1" si="10"/>
        <v>31.53</v>
      </c>
      <c r="AC29" s="414">
        <f t="shared" ca="1" si="11"/>
        <v>33.103000000000002</v>
      </c>
      <c r="AD29" s="414">
        <f t="shared" ca="1" si="12"/>
        <v>34.762</v>
      </c>
      <c r="AE29" s="414">
        <f t="shared" ca="1" si="13"/>
        <v>36.499000000000002</v>
      </c>
    </row>
    <row r="30" spans="1:31">
      <c r="A30" s="406" t="s">
        <v>84</v>
      </c>
      <c r="B30" s="464" t="s">
        <v>85</v>
      </c>
      <c r="C30" s="406">
        <v>6</v>
      </c>
      <c r="D30" s="407" t="s">
        <v>113</v>
      </c>
      <c r="E30" s="406" t="s">
        <v>43</v>
      </c>
      <c r="F30" s="406">
        <v>311</v>
      </c>
      <c r="G30" s="409">
        <f t="shared" ca="1" si="0"/>
        <v>32.484000000000002</v>
      </c>
      <c r="H30" s="409">
        <f t="shared" ca="1" si="1"/>
        <v>34.11</v>
      </c>
      <c r="I30" s="409">
        <f t="shared" ca="1" si="2"/>
        <v>35.816000000000003</v>
      </c>
      <c r="J30" s="409">
        <f t="shared" ca="1" si="3"/>
        <v>37.606999999999999</v>
      </c>
      <c r="K30" s="409">
        <f t="shared" ca="1" si="4"/>
        <v>39.485999999999997</v>
      </c>
      <c r="L30" s="511"/>
      <c r="M30" s="335" t="s">
        <v>588</v>
      </c>
      <c r="N30" s="331" t="str">
        <f t="shared" si="5"/>
        <v>02236C</v>
      </c>
      <c r="O30" s="410" t="s">
        <v>113</v>
      </c>
      <c r="P30" s="332" t="str">
        <f t="shared" si="7"/>
        <v>Code Compliance Specialist - Traffic</v>
      </c>
      <c r="Q30" s="411" cm="1">
        <f t="array" aca="1" ref="Q30" ca="1">ROUND(IF($M30="Y",VLOOKUP($N30,INDIRECT($N$2),Q$5,0)*INDIRECT($M$3),VLOOKUP($N30,INDIRECT($N$2),Q$5,0)),IF(LEFT($E30,1)="N",3,0))</f>
        <v>32.484000000000002</v>
      </c>
      <c r="R30" s="411" cm="1">
        <f t="array" aca="1" ref="R30" ca="1">ROUND(IF($M30="Y",VLOOKUP($N30,INDIRECT($N$2),R$5,0)*INDIRECT($M$3),VLOOKUP($N30,INDIRECT($N$2),R$5,0)),IF(LEFT($E30,1)="N",3,0))</f>
        <v>34.11</v>
      </c>
      <c r="S30" s="411" cm="1">
        <f t="array" aca="1" ref="S30" ca="1">ROUND(IF($M30="Y",VLOOKUP($N30,INDIRECT($N$2),S$5,0)*INDIRECT($M$3),VLOOKUP($N30,INDIRECT($N$2),S$5,0)),IF(LEFT($E30,1)="N",3,0))</f>
        <v>35.816000000000003</v>
      </c>
      <c r="T30" s="411" cm="1">
        <f t="array" aca="1" ref="T30" ca="1">ROUND(IF($M30="Y",VLOOKUP($N30,INDIRECT($N$2),T$5,0)*INDIRECT($M$3),VLOOKUP($N30,INDIRECT($N$2),T$5,0)),IF(LEFT($E30,1)="N",3,0))</f>
        <v>37.606999999999999</v>
      </c>
      <c r="U30" s="411" cm="1">
        <f t="array" aca="1" ref="U30" ca="1">ROUND(IF($M30="Y",VLOOKUP($N30,INDIRECT($N$2),U$5,0)*INDIRECT($M$3),VLOOKUP($N30,INDIRECT($N$2),U$5,0)),IF(LEFT($E30,1)="N",3,0))</f>
        <v>39.485999999999997</v>
      </c>
      <c r="V30" s="482"/>
      <c r="W30" s="412" t="str">
        <f t="shared" si="17"/>
        <v>Y</v>
      </c>
      <c r="X30" s="355" t="str">
        <f t="shared" si="14"/>
        <v>02236C</v>
      </c>
      <c r="Y30" s="413" t="str">
        <f t="shared" si="16"/>
        <v>140</v>
      </c>
      <c r="Z30" s="355" t="str">
        <f t="shared" si="15"/>
        <v>Code Compliance Specialist - Traffic</v>
      </c>
      <c r="AA30" s="414">
        <f t="shared" ca="1" si="9"/>
        <v>32.484000000000002</v>
      </c>
      <c r="AB30" s="414">
        <f t="shared" ca="1" si="10"/>
        <v>34.11</v>
      </c>
      <c r="AC30" s="414">
        <f t="shared" ca="1" si="11"/>
        <v>35.816000000000003</v>
      </c>
      <c r="AD30" s="414">
        <f t="shared" ca="1" si="12"/>
        <v>37.606999999999999</v>
      </c>
      <c r="AE30" s="414">
        <f t="shared" ca="1" si="13"/>
        <v>39.485999999999997</v>
      </c>
    </row>
    <row r="31" spans="1:31">
      <c r="A31" s="406" t="s">
        <v>86</v>
      </c>
      <c r="B31" s="464" t="s">
        <v>88</v>
      </c>
      <c r="C31" s="406">
        <v>6</v>
      </c>
      <c r="D31" s="407" t="s">
        <v>87</v>
      </c>
      <c r="E31" s="406" t="s">
        <v>43</v>
      </c>
      <c r="F31" s="406">
        <v>308</v>
      </c>
      <c r="G31" s="409">
        <f t="shared" ca="1" si="0"/>
        <v>32.484000000000002</v>
      </c>
      <c r="H31" s="409">
        <f t="shared" ca="1" si="1"/>
        <v>34.11</v>
      </c>
      <c r="I31" s="409">
        <f t="shared" ca="1" si="2"/>
        <v>35.816000000000003</v>
      </c>
      <c r="J31" s="409">
        <f t="shared" ca="1" si="3"/>
        <v>37.606999999999999</v>
      </c>
      <c r="K31" s="409">
        <f t="shared" ca="1" si="4"/>
        <v>39.485999999999997</v>
      </c>
      <c r="L31" s="511"/>
      <c r="M31" s="335" t="s">
        <v>588</v>
      </c>
      <c r="N31" s="331" t="str">
        <f t="shared" si="5"/>
        <v>02260C</v>
      </c>
      <c r="O31" s="410" t="str">
        <f t="shared" ref="O31:O61" si="18">D31</f>
        <v>143</v>
      </c>
      <c r="P31" s="332" t="str">
        <f t="shared" si="7"/>
        <v xml:space="preserve">Committee Clerk </v>
      </c>
      <c r="Q31" s="411" cm="1">
        <f t="array" aca="1" ref="Q31" ca="1">ROUND(IF($M31="Y",VLOOKUP($N31,INDIRECT($N$2),Q$5,0)*INDIRECT($M$3),VLOOKUP($N31,INDIRECT($N$2),Q$5,0)),IF(LEFT($E31,1)="N",3,0))</f>
        <v>32.484000000000002</v>
      </c>
      <c r="R31" s="411" cm="1">
        <f t="array" aca="1" ref="R31" ca="1">ROUND(IF($M31="Y",VLOOKUP($N31,INDIRECT($N$2),R$5,0)*INDIRECT($M$3),VLOOKUP($N31,INDIRECT($N$2),R$5,0)),IF(LEFT($E31,1)="N",3,0))</f>
        <v>34.11</v>
      </c>
      <c r="S31" s="411" cm="1">
        <f t="array" aca="1" ref="S31" ca="1">ROUND(IF($M31="Y",VLOOKUP($N31,INDIRECT($N$2),S$5,0)*INDIRECT($M$3),VLOOKUP($N31,INDIRECT($N$2),S$5,0)),IF(LEFT($E31,1)="N",3,0))</f>
        <v>35.816000000000003</v>
      </c>
      <c r="T31" s="411" cm="1">
        <f t="array" aca="1" ref="T31" ca="1">ROUND(IF($M31="Y",VLOOKUP($N31,INDIRECT($N$2),T$5,0)*INDIRECT($M$3),VLOOKUP($N31,INDIRECT($N$2),T$5,0)),IF(LEFT($E31,1)="N",3,0))</f>
        <v>37.606999999999999</v>
      </c>
      <c r="U31" s="411" cm="1">
        <f t="array" aca="1" ref="U31" ca="1">ROUND(IF($M31="Y",VLOOKUP($N31,INDIRECT($N$2),U$5,0)*INDIRECT($M$3),VLOOKUP($N31,INDIRECT($N$2),U$5,0)),IF(LEFT($E31,1)="N",3,0))</f>
        <v>39.485999999999997</v>
      </c>
      <c r="V31" s="482"/>
      <c r="W31" s="412" t="str">
        <f t="shared" si="17"/>
        <v>Y</v>
      </c>
      <c r="X31" s="355" t="str">
        <f t="shared" si="14"/>
        <v>02260C</v>
      </c>
      <c r="Y31" s="413" t="str">
        <f t="shared" si="16"/>
        <v>143</v>
      </c>
      <c r="Z31" s="355" t="str">
        <f t="shared" si="15"/>
        <v xml:space="preserve">Committee Clerk </v>
      </c>
      <c r="AA31" s="414">
        <f t="shared" ca="1" si="9"/>
        <v>32.484000000000002</v>
      </c>
      <c r="AB31" s="414">
        <f t="shared" ca="1" si="10"/>
        <v>34.11</v>
      </c>
      <c r="AC31" s="414">
        <f t="shared" ca="1" si="11"/>
        <v>35.816000000000003</v>
      </c>
      <c r="AD31" s="414">
        <f t="shared" ca="1" si="12"/>
        <v>37.606999999999999</v>
      </c>
      <c r="AE31" s="414">
        <f t="shared" ca="1" si="13"/>
        <v>39.485999999999997</v>
      </c>
    </row>
    <row r="32" spans="1:31">
      <c r="A32" s="406" t="s">
        <v>573</v>
      </c>
      <c r="B32" s="464" t="s">
        <v>575</v>
      </c>
      <c r="C32" s="406">
        <v>7</v>
      </c>
      <c r="D32" s="407" t="s">
        <v>574</v>
      </c>
      <c r="E32" s="406" t="s">
        <v>43</v>
      </c>
      <c r="F32" s="406">
        <v>348</v>
      </c>
      <c r="G32" s="409">
        <f t="shared" ca="1" si="0"/>
        <v>36.218000000000004</v>
      </c>
      <c r="H32" s="409">
        <f t="shared" ca="1" si="1"/>
        <v>38.026000000000003</v>
      </c>
      <c r="I32" s="409">
        <f t="shared" ca="1" si="2"/>
        <v>39.927999999999997</v>
      </c>
      <c r="J32" s="409">
        <f t="shared" ca="1" si="3"/>
        <v>41.923999999999999</v>
      </c>
      <c r="K32" s="409">
        <f t="shared" ca="1" si="4"/>
        <v>44.021000000000001</v>
      </c>
      <c r="L32" s="511"/>
      <c r="M32" s="335" t="s">
        <v>588</v>
      </c>
      <c r="N32" s="331" t="str">
        <f t="shared" si="5"/>
        <v>53022C</v>
      </c>
      <c r="O32" s="410" t="str">
        <f t="shared" si="18"/>
        <v>126</v>
      </c>
      <c r="P32" s="332" t="str">
        <f t="shared" si="7"/>
        <v>Community Partnership Liaison</v>
      </c>
      <c r="Q32" s="411" cm="1">
        <f t="array" aca="1" ref="Q32" ca="1">ROUND(IF($M32="Y",VLOOKUP($N32,INDIRECT($N$2),Q$5,0)*INDIRECT($M$3),VLOOKUP($N32,INDIRECT($N$2),Q$5,0)),IF(LEFT($E32,1)="N",3,0))</f>
        <v>36.218000000000004</v>
      </c>
      <c r="R32" s="411" cm="1">
        <f t="array" aca="1" ref="R32" ca="1">ROUND(IF($M32="Y",VLOOKUP($N32,INDIRECT($N$2),R$5,0)*INDIRECT($M$3),VLOOKUP($N32,INDIRECT($N$2),R$5,0)),IF(LEFT($E32,1)="N",3,0))</f>
        <v>38.026000000000003</v>
      </c>
      <c r="S32" s="411" cm="1">
        <f t="array" aca="1" ref="S32" ca="1">ROUND(IF($M32="Y",VLOOKUP($N32,INDIRECT($N$2),S$5,0)*INDIRECT($M$3),VLOOKUP($N32,INDIRECT($N$2),S$5,0)),IF(LEFT($E32,1)="N",3,0))</f>
        <v>39.927999999999997</v>
      </c>
      <c r="T32" s="411" cm="1">
        <f t="array" aca="1" ref="T32" ca="1">ROUND(IF($M32="Y",VLOOKUP($N32,INDIRECT($N$2),T$5,0)*INDIRECT($M$3),VLOOKUP($N32,INDIRECT($N$2),T$5,0)),IF(LEFT($E32,1)="N",3,0))</f>
        <v>41.923999999999999</v>
      </c>
      <c r="U32" s="411" cm="1">
        <f t="array" aca="1" ref="U32" ca="1">ROUND(IF($M32="Y",VLOOKUP($N32,INDIRECT($N$2),U$5,0)*INDIRECT($M$3),VLOOKUP($N32,INDIRECT($N$2),U$5,0)),IF(LEFT($E32,1)="N",3,0))</f>
        <v>44.021000000000001</v>
      </c>
      <c r="V32" s="482"/>
      <c r="W32" s="412" t="str">
        <f t="shared" si="17"/>
        <v>Y</v>
      </c>
      <c r="X32" s="355" t="str">
        <f t="shared" si="14"/>
        <v>53022C</v>
      </c>
      <c r="Y32" s="413" t="str">
        <f t="shared" si="16"/>
        <v>126</v>
      </c>
      <c r="Z32" s="355" t="str">
        <f t="shared" si="15"/>
        <v>Community Partnership Liaison</v>
      </c>
      <c r="AA32" s="414">
        <f t="shared" ca="1" si="9"/>
        <v>36.218000000000004</v>
      </c>
      <c r="AB32" s="414">
        <f t="shared" ca="1" si="10"/>
        <v>38.026000000000003</v>
      </c>
      <c r="AC32" s="414">
        <f t="shared" ca="1" si="11"/>
        <v>39.927999999999997</v>
      </c>
      <c r="AD32" s="414">
        <f t="shared" ca="1" si="12"/>
        <v>41.923999999999999</v>
      </c>
      <c r="AE32" s="414">
        <f t="shared" ca="1" si="13"/>
        <v>44.021000000000001</v>
      </c>
    </row>
    <row r="33" spans="1:31">
      <c r="A33" s="406" t="s">
        <v>532</v>
      </c>
      <c r="B33" s="464" t="s">
        <v>533</v>
      </c>
      <c r="C33" s="406">
        <v>7</v>
      </c>
      <c r="D33" s="407">
        <v>154</v>
      </c>
      <c r="E33" s="406" t="s">
        <v>43</v>
      </c>
      <c r="F33" s="406">
        <v>355</v>
      </c>
      <c r="G33" s="409">
        <f t="shared" ca="1" si="0"/>
        <v>36.223999999999997</v>
      </c>
      <c r="H33" s="409">
        <f t="shared" ca="1" si="1"/>
        <v>38.027000000000001</v>
      </c>
      <c r="I33" s="409">
        <f t="shared" ca="1" si="2"/>
        <v>39.932000000000002</v>
      </c>
      <c r="J33" s="409">
        <f t="shared" ca="1" si="3"/>
        <v>41.921999999999997</v>
      </c>
      <c r="K33" s="409">
        <f t="shared" ca="1" si="4"/>
        <v>44.023000000000003</v>
      </c>
      <c r="L33" s="511"/>
      <c r="M33" s="335" t="s">
        <v>588</v>
      </c>
      <c r="N33" s="331" t="str">
        <f t="shared" si="5"/>
        <v>59409C</v>
      </c>
      <c r="O33" s="410">
        <f t="shared" si="18"/>
        <v>154</v>
      </c>
      <c r="P33" s="332" t="str">
        <f t="shared" si="7"/>
        <v>Community Pet Case Coordinator</v>
      </c>
      <c r="Q33" s="411" cm="1">
        <f t="array" aca="1" ref="Q33" ca="1">ROUND(IF($M33="Y",VLOOKUP($N33,INDIRECT($N$2),Q$5,0)*INDIRECT($M$3),VLOOKUP($N33,INDIRECT($N$2),Q$5,0)),IF(LEFT($E33,1)="N",3,0))</f>
        <v>36.223999999999997</v>
      </c>
      <c r="R33" s="411" cm="1">
        <f t="array" aca="1" ref="R33" ca="1">ROUND(IF($M33="Y",VLOOKUP($N33,INDIRECT($N$2),R$5,0)*INDIRECT($M$3),VLOOKUP($N33,INDIRECT($N$2),R$5,0)),IF(LEFT($E33,1)="N",3,0))</f>
        <v>38.027000000000001</v>
      </c>
      <c r="S33" s="411" cm="1">
        <f t="array" aca="1" ref="S33" ca="1">ROUND(IF($M33="Y",VLOOKUP($N33,INDIRECT($N$2),S$5,0)*INDIRECT($M$3),VLOOKUP($N33,INDIRECT($N$2),S$5,0)),IF(LEFT($E33,1)="N",3,0))</f>
        <v>39.932000000000002</v>
      </c>
      <c r="T33" s="411" cm="1">
        <f t="array" aca="1" ref="T33" ca="1">ROUND(IF($M33="Y",VLOOKUP($N33,INDIRECT($N$2),T$5,0)*INDIRECT($M$3),VLOOKUP($N33,INDIRECT($N$2),T$5,0)),IF(LEFT($E33,1)="N",3,0))</f>
        <v>41.921999999999997</v>
      </c>
      <c r="U33" s="411" cm="1">
        <f t="array" aca="1" ref="U33" ca="1">ROUND(IF($M33="Y",VLOOKUP($N33,INDIRECT($N$2),U$5,0)*INDIRECT($M$3),VLOOKUP($N33,INDIRECT($N$2),U$5,0)),IF(LEFT($E33,1)="N",3,0))</f>
        <v>44.023000000000003</v>
      </c>
      <c r="V33" s="482"/>
      <c r="W33" s="412" t="str">
        <f t="shared" si="17"/>
        <v>Y</v>
      </c>
      <c r="X33" s="355" t="str">
        <f t="shared" si="14"/>
        <v>59409C</v>
      </c>
      <c r="Y33" s="413">
        <f t="shared" si="16"/>
        <v>154</v>
      </c>
      <c r="Z33" s="355" t="str">
        <f t="shared" si="15"/>
        <v>Community Pet Case Coordinator</v>
      </c>
      <c r="AA33" s="414">
        <f t="shared" ca="1" si="9"/>
        <v>36.223999999999997</v>
      </c>
      <c r="AB33" s="414">
        <f t="shared" ca="1" si="10"/>
        <v>38.027000000000001</v>
      </c>
      <c r="AC33" s="414">
        <f t="shared" ca="1" si="11"/>
        <v>39.932000000000002</v>
      </c>
      <c r="AD33" s="414">
        <f t="shared" ca="1" si="12"/>
        <v>41.921999999999997</v>
      </c>
      <c r="AE33" s="414">
        <f t="shared" ca="1" si="13"/>
        <v>44.023000000000003</v>
      </c>
    </row>
    <row r="34" spans="1:31">
      <c r="A34" s="406" t="s">
        <v>776</v>
      </c>
      <c r="B34" s="464" t="s">
        <v>777</v>
      </c>
      <c r="C34" s="406">
        <v>5</v>
      </c>
      <c r="D34" s="407" t="s">
        <v>386</v>
      </c>
      <c r="E34" s="406" t="s">
        <v>778</v>
      </c>
      <c r="F34" s="406">
        <v>230</v>
      </c>
      <c r="G34" s="409">
        <f t="shared" ca="1" si="0"/>
        <v>26.297000000000001</v>
      </c>
      <c r="H34" s="409">
        <f t="shared" ca="1" si="1"/>
        <v>27.61</v>
      </c>
      <c r="I34" s="409">
        <f t="shared" ca="1" si="2"/>
        <v>28.992000000000001</v>
      </c>
      <c r="J34" s="409">
        <f t="shared" ca="1" si="3"/>
        <v>30.442</v>
      </c>
      <c r="K34" s="409">
        <f t="shared" ca="1" si="4"/>
        <v>31.963999999999999</v>
      </c>
      <c r="L34" s="511"/>
      <c r="M34" s="335" t="s">
        <v>588</v>
      </c>
      <c r="N34" s="331" t="str">
        <f t="shared" si="5"/>
        <v>53097C</v>
      </c>
      <c r="O34" s="410" t="str">
        <f t="shared" si="18"/>
        <v>N51</v>
      </c>
      <c r="P34" s="332" t="str">
        <f t="shared" si="7"/>
        <v>Community Safety Surveillance Dispatcher</v>
      </c>
      <c r="Q34" s="411" cm="1">
        <f t="array" aca="1" ref="Q34" ca="1">ROUND(IF($M34="Y",VLOOKUP($N34,INDIRECT($N$2),Q$5,0)*INDIRECT($M$3),VLOOKUP($N34,INDIRECT($N$2),Q$5,0)),IF(LEFT($E34,1)="N",3,0))</f>
        <v>26.297000000000001</v>
      </c>
      <c r="R34" s="411" cm="1">
        <f t="array" aca="1" ref="R34" ca="1">ROUND(IF($M34="Y",VLOOKUP($N34,INDIRECT($N$2),R$5,0)*INDIRECT($M$3),VLOOKUP($N34,INDIRECT($N$2),R$5,0)),IF(LEFT($E34,1)="N",3,0))</f>
        <v>27.61</v>
      </c>
      <c r="S34" s="411" cm="1">
        <f t="array" aca="1" ref="S34" ca="1">ROUND(IF($M34="Y",VLOOKUP($N34,INDIRECT($N$2),S$5,0)*INDIRECT($M$3),VLOOKUP($N34,INDIRECT($N$2),S$5,0)),IF(LEFT($E34,1)="N",3,0))</f>
        <v>28.992000000000001</v>
      </c>
      <c r="T34" s="411" cm="1">
        <f t="array" aca="1" ref="T34" ca="1">ROUND(IF($M34="Y",VLOOKUP($N34,INDIRECT($N$2),T$5,0)*INDIRECT($M$3),VLOOKUP($N34,INDIRECT($N$2),T$5,0)),IF(LEFT($E34,1)="N",3,0))</f>
        <v>30.442</v>
      </c>
      <c r="U34" s="411" cm="1">
        <f t="array" aca="1" ref="U34" ca="1">ROUND(IF($M34="Y",VLOOKUP($N34,INDIRECT($N$2),U$5,0)*INDIRECT($M$3),VLOOKUP($N34,INDIRECT($N$2),U$5,0)),IF(LEFT($E34,1)="N",3,0))</f>
        <v>31.963999999999999</v>
      </c>
      <c r="V34" s="482"/>
      <c r="W34" s="412" t="str">
        <f t="shared" si="17"/>
        <v>Y</v>
      </c>
      <c r="X34" s="355" t="str">
        <f t="shared" si="14"/>
        <v>53097C</v>
      </c>
      <c r="Y34" s="413" t="str">
        <f t="shared" si="16"/>
        <v>N51</v>
      </c>
      <c r="Z34" s="355" t="str">
        <f t="shared" si="15"/>
        <v>Community Safety Surveillance Dispatcher</v>
      </c>
      <c r="AA34" s="414">
        <f t="shared" ca="1" si="9"/>
        <v>26.297000000000001</v>
      </c>
      <c r="AB34" s="414">
        <f t="shared" ca="1" si="10"/>
        <v>27.61</v>
      </c>
      <c r="AC34" s="414">
        <f t="shared" ca="1" si="11"/>
        <v>28.992000000000001</v>
      </c>
      <c r="AD34" s="414">
        <f t="shared" ca="1" si="12"/>
        <v>30.442</v>
      </c>
      <c r="AE34" s="414">
        <f t="shared" ca="1" si="13"/>
        <v>31.963999999999999</v>
      </c>
    </row>
    <row r="35" spans="1:31">
      <c r="A35" s="406" t="s">
        <v>89</v>
      </c>
      <c r="B35" s="464" t="s">
        <v>91</v>
      </c>
      <c r="C35" s="406">
        <v>4</v>
      </c>
      <c r="D35" s="407" t="s">
        <v>90</v>
      </c>
      <c r="E35" s="406" t="s">
        <v>43</v>
      </c>
      <c r="F35" s="406">
        <v>198</v>
      </c>
      <c r="G35" s="409">
        <f t="shared" ca="1" si="0"/>
        <v>24.773</v>
      </c>
      <c r="H35" s="409">
        <f t="shared" ca="1" si="1"/>
        <v>26.012</v>
      </c>
      <c r="I35" s="409">
        <f t="shared" ca="1" si="2"/>
        <v>27.309000000000001</v>
      </c>
      <c r="J35" s="409">
        <f t="shared" ca="1" si="3"/>
        <v>28.673999999999999</v>
      </c>
      <c r="K35" s="409">
        <f t="shared" ca="1" si="4"/>
        <v>0</v>
      </c>
      <c r="L35" s="511"/>
      <c r="M35" s="335" t="s">
        <v>588</v>
      </c>
      <c r="N35" s="331" t="str">
        <f t="shared" si="5"/>
        <v>02350C</v>
      </c>
      <c r="O35" s="410" t="str">
        <f t="shared" si="18"/>
        <v>030</v>
      </c>
      <c r="P35" s="332" t="str">
        <f t="shared" si="7"/>
        <v xml:space="preserve">Community Service Officer </v>
      </c>
      <c r="Q35" s="411" cm="1">
        <f t="array" aca="1" ref="Q35" ca="1">ROUND(IF($M35="Y",VLOOKUP($N35,INDIRECT($N$2),Q$5,0)*INDIRECT($M$3),VLOOKUP($N35,INDIRECT($N$2),Q$5,0)),IF(LEFT($E35,1)="N",3,0))</f>
        <v>24.773</v>
      </c>
      <c r="R35" s="411" cm="1">
        <f t="array" aca="1" ref="R35" ca="1">ROUND(IF($M35="Y",VLOOKUP($N35,INDIRECT($N$2),R$5,0)*INDIRECT($M$3),VLOOKUP($N35,INDIRECT($N$2),R$5,0)),IF(LEFT($E35,1)="N",3,0))</f>
        <v>26.012</v>
      </c>
      <c r="S35" s="411" cm="1">
        <f t="array" aca="1" ref="S35" ca="1">ROUND(IF($M35="Y",VLOOKUP($N35,INDIRECT($N$2),S$5,0)*INDIRECT($M$3),VLOOKUP($N35,INDIRECT($N$2),S$5,0)),IF(LEFT($E35,1)="N",3,0))</f>
        <v>27.309000000000001</v>
      </c>
      <c r="T35" s="411" cm="1">
        <f t="array" aca="1" ref="T35" ca="1">ROUND(IF($M35="Y",VLOOKUP($N35,INDIRECT($N$2),T$5,0)*INDIRECT($M$3),VLOOKUP($N35,INDIRECT($N$2),T$5,0)),IF(LEFT($E35,1)="N",3,0))</f>
        <v>28.673999999999999</v>
      </c>
      <c r="U35" s="411" cm="1">
        <f t="array" aca="1" ref="U35" ca="1">ROUND(IF($M35="Y",VLOOKUP($N35,INDIRECT($N$2),U$5,0)*INDIRECT($M$3),VLOOKUP($N35,INDIRECT($N$2),U$5,0)),IF(LEFT($E35,1)="N",3,0))</f>
        <v>0</v>
      </c>
      <c r="V35" s="482"/>
      <c r="W35" s="412" t="str">
        <f t="shared" si="17"/>
        <v>Y</v>
      </c>
      <c r="X35" s="355" t="str">
        <f t="shared" si="14"/>
        <v>02350C</v>
      </c>
      <c r="Y35" s="413" t="str">
        <f t="shared" si="16"/>
        <v>030</v>
      </c>
      <c r="Z35" s="355" t="str">
        <f t="shared" si="15"/>
        <v xml:space="preserve">Community Service Officer </v>
      </c>
      <c r="AA35" s="414">
        <f t="shared" ca="1" si="9"/>
        <v>24.773</v>
      </c>
      <c r="AB35" s="414">
        <f t="shared" ca="1" si="10"/>
        <v>26.012</v>
      </c>
      <c r="AC35" s="414">
        <f t="shared" ca="1" si="11"/>
        <v>27.309000000000001</v>
      </c>
      <c r="AD35" s="414">
        <f t="shared" ca="1" si="12"/>
        <v>28.673999999999999</v>
      </c>
      <c r="AE35" s="414">
        <f t="shared" ca="1" si="13"/>
        <v>0</v>
      </c>
    </row>
    <row r="36" spans="1:31">
      <c r="A36" s="406" t="s">
        <v>93</v>
      </c>
      <c r="B36" s="464" t="s">
        <v>438</v>
      </c>
      <c r="C36" s="406">
        <v>8</v>
      </c>
      <c r="D36" s="407">
        <v>208</v>
      </c>
      <c r="E36" s="406" t="s">
        <v>43</v>
      </c>
      <c r="F36" s="406">
        <v>393</v>
      </c>
      <c r="G36" s="409">
        <f t="shared" ca="1" si="0"/>
        <v>39.86</v>
      </c>
      <c r="H36" s="409">
        <f t="shared" ca="1" si="1"/>
        <v>41.853999999999999</v>
      </c>
      <c r="I36" s="409">
        <f t="shared" ca="1" si="2"/>
        <v>43.947000000000003</v>
      </c>
      <c r="J36" s="409">
        <f t="shared" ca="1" si="3"/>
        <v>46.146999999999998</v>
      </c>
      <c r="K36" s="409">
        <f t="shared" ca="1" si="4"/>
        <v>48.453000000000003</v>
      </c>
      <c r="L36" s="511"/>
      <c r="M36" s="335" t="s">
        <v>588</v>
      </c>
      <c r="N36" s="331" t="str">
        <f t="shared" si="5"/>
        <v>02355C</v>
      </c>
      <c r="O36" s="410">
        <f t="shared" si="18"/>
        <v>208</v>
      </c>
      <c r="P36" s="332" t="str">
        <f t="shared" si="7"/>
        <v xml:space="preserve">Complaint Investigation Officer </v>
      </c>
      <c r="Q36" s="411" cm="1">
        <f t="array" aca="1" ref="Q36" ca="1">ROUND(IF($M36="Y",VLOOKUP($N36,INDIRECT($N$2),Q$5,0)*INDIRECT($M$3),VLOOKUP($N36,INDIRECT($N$2),Q$5,0)),IF(LEFT($E36,1)="N",3,0))</f>
        <v>39.86</v>
      </c>
      <c r="R36" s="411" cm="1">
        <f t="array" aca="1" ref="R36" ca="1">ROUND(IF($M36="Y",VLOOKUP($N36,INDIRECT($N$2),R$5,0)*INDIRECT($M$3),VLOOKUP($N36,INDIRECT($N$2),R$5,0)),IF(LEFT($E36,1)="N",3,0))</f>
        <v>41.853999999999999</v>
      </c>
      <c r="S36" s="411" cm="1">
        <f t="array" aca="1" ref="S36" ca="1">ROUND(IF($M36="Y",VLOOKUP($N36,INDIRECT($N$2),S$5,0)*INDIRECT($M$3),VLOOKUP($N36,INDIRECT($N$2),S$5,0)),IF(LEFT($E36,1)="N",3,0))</f>
        <v>43.947000000000003</v>
      </c>
      <c r="T36" s="411" cm="1">
        <f t="array" aca="1" ref="T36" ca="1">ROUND(IF($M36="Y",VLOOKUP($N36,INDIRECT($N$2),T$5,0)*INDIRECT($M$3),VLOOKUP($N36,INDIRECT($N$2),T$5,0)),IF(LEFT($E36,1)="N",3,0))</f>
        <v>46.146999999999998</v>
      </c>
      <c r="U36" s="411" cm="1">
        <f t="array" aca="1" ref="U36" ca="1">ROUND(IF($M36="Y",VLOOKUP($N36,INDIRECT($N$2),U$5,0)*INDIRECT($M$3),VLOOKUP($N36,INDIRECT($N$2),U$5,0)),IF(LEFT($E36,1)="N",3,0))</f>
        <v>48.453000000000003</v>
      </c>
      <c r="V36" s="482"/>
      <c r="W36" s="412" t="str">
        <f t="shared" si="17"/>
        <v>Y</v>
      </c>
      <c r="X36" s="355" t="str">
        <f t="shared" si="14"/>
        <v>02355C</v>
      </c>
      <c r="Y36" s="413">
        <f t="shared" si="16"/>
        <v>208</v>
      </c>
      <c r="Z36" s="355" t="str">
        <f t="shared" si="15"/>
        <v xml:space="preserve">Complaint Investigation Officer </v>
      </c>
      <c r="AA36" s="414">
        <f t="shared" ca="1" si="9"/>
        <v>39.86</v>
      </c>
      <c r="AB36" s="414">
        <f t="shared" ca="1" si="10"/>
        <v>41.853999999999999</v>
      </c>
      <c r="AC36" s="414">
        <f t="shared" ca="1" si="11"/>
        <v>43.947000000000003</v>
      </c>
      <c r="AD36" s="414">
        <f t="shared" ca="1" si="12"/>
        <v>46.146999999999998</v>
      </c>
      <c r="AE36" s="414">
        <f t="shared" ca="1" si="13"/>
        <v>48.453000000000003</v>
      </c>
    </row>
    <row r="37" spans="1:31">
      <c r="A37" s="420" t="s">
        <v>26</v>
      </c>
      <c r="B37" s="467" t="s">
        <v>28</v>
      </c>
      <c r="C37" s="420">
        <v>9</v>
      </c>
      <c r="D37" s="407" t="s">
        <v>27</v>
      </c>
      <c r="E37" s="420" t="s">
        <v>21</v>
      </c>
      <c r="F37" s="420">
        <v>420</v>
      </c>
      <c r="G37" s="409">
        <f t="shared" ca="1" si="0"/>
        <v>86721</v>
      </c>
      <c r="H37" s="409">
        <f t="shared" ca="1" si="1"/>
        <v>91058</v>
      </c>
      <c r="I37" s="409">
        <f t="shared" ca="1" si="2"/>
        <v>95610</v>
      </c>
      <c r="J37" s="409">
        <f t="shared" ca="1" si="3"/>
        <v>100390</v>
      </c>
      <c r="K37" s="409">
        <f t="shared" ca="1" si="4"/>
        <v>105410</v>
      </c>
      <c r="L37" s="511"/>
      <c r="M37" s="335" t="s">
        <v>588</v>
      </c>
      <c r="N37" s="331" t="str">
        <f t="shared" si="5"/>
        <v>05955C</v>
      </c>
      <c r="O37" s="410" t="str">
        <f t="shared" si="18"/>
        <v>95</v>
      </c>
      <c r="P37" s="332" t="str">
        <f t="shared" si="7"/>
        <v xml:space="preserve">Complaint Investigation Officer II </v>
      </c>
      <c r="Q37" s="411" cm="1">
        <f t="array" aca="1" ref="Q37" ca="1">ROUND(IF($M37="Y",VLOOKUP($N37,INDIRECT($N$2),Q$5,0)*INDIRECT($M$3),VLOOKUP($N37,INDIRECT($N$2),Q$5,0)),IF(LEFT($E37,1)="N",3,0))</f>
        <v>86721</v>
      </c>
      <c r="R37" s="411" cm="1">
        <f t="array" aca="1" ref="R37" ca="1">ROUND(IF($M37="Y",VLOOKUP($N37,INDIRECT($N$2),R$5,0)*INDIRECT($M$3),VLOOKUP($N37,INDIRECT($N$2),R$5,0)),IF(LEFT($E37,1)="N",3,0))</f>
        <v>91058</v>
      </c>
      <c r="S37" s="411" cm="1">
        <f t="array" aca="1" ref="S37" ca="1">ROUND(IF($M37="Y",VLOOKUP($N37,INDIRECT($N$2),S$5,0)*INDIRECT($M$3),VLOOKUP($N37,INDIRECT($N$2),S$5,0)),IF(LEFT($E37,1)="N",3,0))</f>
        <v>95610</v>
      </c>
      <c r="T37" s="411" cm="1">
        <f t="array" aca="1" ref="T37" ca="1">ROUND(IF($M37="Y",VLOOKUP($N37,INDIRECT($N$2),T$5,0)*INDIRECT($M$3),VLOOKUP($N37,INDIRECT($N$2),T$5,0)),IF(LEFT($E37,1)="N",3,0))</f>
        <v>100390</v>
      </c>
      <c r="U37" s="411" cm="1">
        <f t="array" aca="1" ref="U37" ca="1">ROUND(IF($M37="Y",VLOOKUP($N37,INDIRECT($N$2),U$5,0)*INDIRECT($M$3),VLOOKUP($N37,INDIRECT($N$2),U$5,0)),IF(LEFT($E37,1)="N",3,0))</f>
        <v>105410</v>
      </c>
      <c r="V37" s="482"/>
      <c r="W37" s="412" t="str">
        <f t="shared" si="17"/>
        <v>Y</v>
      </c>
      <c r="X37" s="355" t="str">
        <f t="shared" si="14"/>
        <v>05955C</v>
      </c>
      <c r="Y37" s="413" t="str">
        <f t="shared" si="16"/>
        <v>95</v>
      </c>
      <c r="Z37" s="355" t="str">
        <f t="shared" si="15"/>
        <v xml:space="preserve">Complaint Investigation Officer II </v>
      </c>
      <c r="AA37" s="414">
        <f t="shared" ca="1" si="9"/>
        <v>41.692999999999998</v>
      </c>
      <c r="AB37" s="414">
        <f t="shared" ca="1" si="10"/>
        <v>43.777999999999999</v>
      </c>
      <c r="AC37" s="414">
        <f t="shared" ca="1" si="11"/>
        <v>45.966999999999999</v>
      </c>
      <c r="AD37" s="414">
        <f t="shared" ca="1" si="12"/>
        <v>48.265000000000001</v>
      </c>
      <c r="AE37" s="414">
        <f t="shared" ca="1" si="13"/>
        <v>50.677999999999997</v>
      </c>
    </row>
    <row r="38" spans="1:31">
      <c r="A38" s="406" t="s">
        <v>96</v>
      </c>
      <c r="B38" s="464" t="s">
        <v>98</v>
      </c>
      <c r="C38" s="406">
        <v>4</v>
      </c>
      <c r="D38" s="407" t="s">
        <v>97</v>
      </c>
      <c r="E38" s="406" t="s">
        <v>43</v>
      </c>
      <c r="F38" s="406">
        <v>218</v>
      </c>
      <c r="G38" s="409">
        <f t="shared" ca="1" si="0"/>
        <v>25.048999999999999</v>
      </c>
      <c r="H38" s="409">
        <f t="shared" ca="1" si="1"/>
        <v>26.303000000000001</v>
      </c>
      <c r="I38" s="409">
        <f t="shared" ca="1" si="2"/>
        <v>27.617000000000001</v>
      </c>
      <c r="J38" s="409">
        <f t="shared" ca="1" si="3"/>
        <v>28.997</v>
      </c>
      <c r="K38" s="409">
        <f t="shared" ca="1" si="4"/>
        <v>30.448</v>
      </c>
      <c r="L38" s="511"/>
      <c r="M38" s="335" t="s">
        <v>588</v>
      </c>
      <c r="N38" s="331" t="str">
        <f t="shared" si="5"/>
        <v>02440C</v>
      </c>
      <c r="O38" s="410" t="str">
        <f t="shared" si="18"/>
        <v>033</v>
      </c>
      <c r="P38" s="332" t="str">
        <f t="shared" si="7"/>
        <v xml:space="preserve">Concierge Convention Center </v>
      </c>
      <c r="Q38" s="411" cm="1">
        <f t="array" aca="1" ref="Q38" ca="1">ROUND(IF($M38="Y",VLOOKUP($N38,INDIRECT($N$2),Q$5,0)*INDIRECT($M$3),VLOOKUP($N38,INDIRECT($N$2),Q$5,0)),IF(LEFT($E38,1)="N",3,0))</f>
        <v>25.048999999999999</v>
      </c>
      <c r="R38" s="411" cm="1">
        <f t="array" aca="1" ref="R38" ca="1">ROUND(IF($M38="Y",VLOOKUP($N38,INDIRECT($N$2),R$5,0)*INDIRECT($M$3),VLOOKUP($N38,INDIRECT($N$2),R$5,0)),IF(LEFT($E38,1)="N",3,0))</f>
        <v>26.303000000000001</v>
      </c>
      <c r="S38" s="411" cm="1">
        <f t="array" aca="1" ref="S38" ca="1">ROUND(IF($M38="Y",VLOOKUP($N38,INDIRECT($N$2),S$5,0)*INDIRECT($M$3),VLOOKUP($N38,INDIRECT($N$2),S$5,0)),IF(LEFT($E38,1)="N",3,0))</f>
        <v>27.617000000000001</v>
      </c>
      <c r="T38" s="411" cm="1">
        <f t="array" aca="1" ref="T38" ca="1">ROUND(IF($M38="Y",VLOOKUP($N38,INDIRECT($N$2),T$5,0)*INDIRECT($M$3),VLOOKUP($N38,INDIRECT($N$2),T$5,0)),IF(LEFT($E38,1)="N",3,0))</f>
        <v>28.997</v>
      </c>
      <c r="U38" s="411" cm="1">
        <f t="array" aca="1" ref="U38" ca="1">ROUND(IF($M38="Y",VLOOKUP($N38,INDIRECT($N$2),U$5,0)*INDIRECT($M$3),VLOOKUP($N38,INDIRECT($N$2),U$5,0)),IF(LEFT($E38,1)="N",3,0))</f>
        <v>30.448</v>
      </c>
      <c r="V38" s="482"/>
      <c r="W38" s="412" t="str">
        <f t="shared" si="17"/>
        <v>Y</v>
      </c>
      <c r="X38" s="355" t="str">
        <f t="shared" si="14"/>
        <v>02440C</v>
      </c>
      <c r="Y38" s="413" t="str">
        <f t="shared" si="16"/>
        <v>033</v>
      </c>
      <c r="Z38" s="355" t="str">
        <f t="shared" si="15"/>
        <v xml:space="preserve">Concierge Convention Center </v>
      </c>
      <c r="AA38" s="414">
        <f t="shared" ca="1" si="9"/>
        <v>25.048999999999999</v>
      </c>
      <c r="AB38" s="414">
        <f t="shared" ca="1" si="10"/>
        <v>26.303000000000001</v>
      </c>
      <c r="AC38" s="414">
        <f t="shared" ca="1" si="11"/>
        <v>27.617000000000001</v>
      </c>
      <c r="AD38" s="414">
        <f t="shared" ca="1" si="12"/>
        <v>28.997</v>
      </c>
      <c r="AE38" s="414">
        <f t="shared" ca="1" si="13"/>
        <v>30.448</v>
      </c>
    </row>
    <row r="39" spans="1:31">
      <c r="A39" s="406" t="s">
        <v>99</v>
      </c>
      <c r="B39" s="464" t="s">
        <v>100</v>
      </c>
      <c r="C39" s="406">
        <v>8</v>
      </c>
      <c r="D39" s="407">
        <v>208</v>
      </c>
      <c r="E39" s="406" t="s">
        <v>43</v>
      </c>
      <c r="F39" s="406">
        <v>393</v>
      </c>
      <c r="G39" s="409">
        <f t="shared" ref="G39:G69" ca="1" si="19">Q39</f>
        <v>39.86</v>
      </c>
      <c r="H39" s="409">
        <f t="shared" ref="H39:H69" ca="1" si="20">R39</f>
        <v>41.853999999999999</v>
      </c>
      <c r="I39" s="409">
        <f t="shared" ref="I39:I69" ca="1" si="21">S39</f>
        <v>43.947000000000003</v>
      </c>
      <c r="J39" s="409">
        <f t="shared" ref="J39:J69" ca="1" si="22">T39</f>
        <v>46.146999999999998</v>
      </c>
      <c r="K39" s="409">
        <f t="shared" ref="K39:K69" ca="1" si="23">U39</f>
        <v>48.453000000000003</v>
      </c>
      <c r="L39" s="511"/>
      <c r="M39" s="335" t="s">
        <v>588</v>
      </c>
      <c r="N39" s="331" t="str">
        <f t="shared" ref="N39:N69" si="24">A39</f>
        <v>02627C</v>
      </c>
      <c r="O39" s="410">
        <f t="shared" si="18"/>
        <v>208</v>
      </c>
      <c r="P39" s="332" t="str">
        <f t="shared" ref="P39:P69" si="25">B39</f>
        <v xml:space="preserve">Contract Compliance Officer </v>
      </c>
      <c r="Q39" s="411" cm="1">
        <f t="array" aca="1" ref="Q39" ca="1">ROUND(IF($M39="Y",VLOOKUP($N39,INDIRECT($N$2),Q$5,0)*INDIRECT($M$3),VLOOKUP($N39,INDIRECT($N$2),Q$5,0)),IF(LEFT($E39,1)="N",3,0))</f>
        <v>39.86</v>
      </c>
      <c r="R39" s="411" cm="1">
        <f t="array" aca="1" ref="R39" ca="1">ROUND(IF($M39="Y",VLOOKUP($N39,INDIRECT($N$2),R$5,0)*INDIRECT($M$3),VLOOKUP($N39,INDIRECT($N$2),R$5,0)),IF(LEFT($E39,1)="N",3,0))</f>
        <v>41.853999999999999</v>
      </c>
      <c r="S39" s="411" cm="1">
        <f t="array" aca="1" ref="S39" ca="1">ROUND(IF($M39="Y",VLOOKUP($N39,INDIRECT($N$2),S$5,0)*INDIRECT($M$3),VLOOKUP($N39,INDIRECT($N$2),S$5,0)),IF(LEFT($E39,1)="N",3,0))</f>
        <v>43.947000000000003</v>
      </c>
      <c r="T39" s="411" cm="1">
        <f t="array" aca="1" ref="T39" ca="1">ROUND(IF($M39="Y",VLOOKUP($N39,INDIRECT($N$2),T$5,0)*INDIRECT($M$3),VLOOKUP($N39,INDIRECT($N$2),T$5,0)),IF(LEFT($E39,1)="N",3,0))</f>
        <v>46.146999999999998</v>
      </c>
      <c r="U39" s="411" cm="1">
        <f t="array" aca="1" ref="U39" ca="1">ROUND(IF($M39="Y",VLOOKUP($N39,INDIRECT($N$2),U$5,0)*INDIRECT($M$3),VLOOKUP($N39,INDIRECT($N$2),U$5,0)),IF(LEFT($E39,1)="N",3,0))</f>
        <v>48.453000000000003</v>
      </c>
      <c r="V39" s="482"/>
      <c r="W39" s="412" t="str">
        <f t="shared" si="17"/>
        <v>Y</v>
      </c>
      <c r="X39" s="355" t="str">
        <f t="shared" si="14"/>
        <v>02627C</v>
      </c>
      <c r="Y39" s="413">
        <f t="shared" si="16"/>
        <v>208</v>
      </c>
      <c r="Z39" s="355" t="str">
        <f t="shared" si="15"/>
        <v xml:space="preserve">Contract Compliance Officer </v>
      </c>
      <c r="AA39" s="414">
        <f t="shared" ref="AA39:AA69" ca="1" si="26">IF(LEFT($E39,1)="N",Q39,ROUNDUP(Q39/2080,3))</f>
        <v>39.86</v>
      </c>
      <c r="AB39" s="414">
        <f t="shared" ref="AB39:AB69" ca="1" si="27">IF(LEFT($E39,1)="N",R39,ROUNDUP(R39/2080,3))</f>
        <v>41.853999999999999</v>
      </c>
      <c r="AC39" s="414">
        <f t="shared" ref="AC39:AC69" ca="1" si="28">IF(LEFT($E39,1)="N",S39,ROUNDUP(S39/2080,3))</f>
        <v>43.947000000000003</v>
      </c>
      <c r="AD39" s="414">
        <f t="shared" ref="AD39:AD69" ca="1" si="29">IF(LEFT($E39,1)="N",T39,ROUNDUP(T39/2080,3))</f>
        <v>46.146999999999998</v>
      </c>
      <c r="AE39" s="414">
        <f t="shared" ref="AE39:AE69" ca="1" si="30">IF(LEFT($E39,1)="N",U39,ROUNDUP(U39/2080,3))</f>
        <v>48.453000000000003</v>
      </c>
    </row>
    <row r="40" spans="1:31">
      <c r="A40" s="406" t="s">
        <v>486</v>
      </c>
      <c r="B40" s="464" t="s">
        <v>484</v>
      </c>
      <c r="C40" s="406">
        <v>8</v>
      </c>
      <c r="D40" s="407" t="s">
        <v>94</v>
      </c>
      <c r="E40" s="406" t="s">
        <v>43</v>
      </c>
      <c r="F40" s="406">
        <v>375</v>
      </c>
      <c r="G40" s="409">
        <f t="shared" ca="1" si="19"/>
        <v>38.006999999999998</v>
      </c>
      <c r="H40" s="409">
        <f t="shared" ca="1" si="20"/>
        <v>39.906999999999996</v>
      </c>
      <c r="I40" s="409">
        <f t="shared" ca="1" si="21"/>
        <v>41.902999999999999</v>
      </c>
      <c r="J40" s="409">
        <f t="shared" ca="1" si="22"/>
        <v>43.997</v>
      </c>
      <c r="K40" s="409">
        <f t="shared" ca="1" si="23"/>
        <v>46.2</v>
      </c>
      <c r="L40" s="511"/>
      <c r="M40" s="335" t="s">
        <v>588</v>
      </c>
      <c r="N40" s="331" t="str">
        <f t="shared" si="24"/>
        <v>04950C</v>
      </c>
      <c r="O40" s="410" t="str">
        <f t="shared" si="18"/>
        <v>099</v>
      </c>
      <c r="P40" s="332" t="str">
        <f t="shared" si="25"/>
        <v>Coordinator Water Pumping Stations</v>
      </c>
      <c r="Q40" s="411" cm="1">
        <f t="array" aca="1" ref="Q40" ca="1">ROUND(IF($M40="Y",VLOOKUP($N40,INDIRECT($N$2),Q$5,0)*INDIRECT($M$3),VLOOKUP($N40,INDIRECT($N$2),Q$5,0)),IF(LEFT($E40,1)="N",3,0))</f>
        <v>38.006999999999998</v>
      </c>
      <c r="R40" s="411" cm="1">
        <f t="array" aca="1" ref="R40" ca="1">ROUND(IF($M40="Y",VLOOKUP($N40,INDIRECT($N$2),R$5,0)*INDIRECT($M$3),VLOOKUP($N40,INDIRECT($N$2),R$5,0)),IF(LEFT($E40,1)="N",3,0))</f>
        <v>39.906999999999996</v>
      </c>
      <c r="S40" s="411" cm="1">
        <f t="array" aca="1" ref="S40" ca="1">ROUND(IF($M40="Y",VLOOKUP($N40,INDIRECT($N$2),S$5,0)*INDIRECT($M$3),VLOOKUP($N40,INDIRECT($N$2),S$5,0)),IF(LEFT($E40,1)="N",3,0))</f>
        <v>41.902999999999999</v>
      </c>
      <c r="T40" s="411" cm="1">
        <f t="array" aca="1" ref="T40" ca="1">ROUND(IF($M40="Y",VLOOKUP($N40,INDIRECT($N$2),T$5,0)*INDIRECT($M$3),VLOOKUP($N40,INDIRECT($N$2),T$5,0)),IF(LEFT($E40,1)="N",3,0))</f>
        <v>43.997</v>
      </c>
      <c r="U40" s="411" cm="1">
        <f t="array" aca="1" ref="U40" ca="1">ROUND(IF($M40="Y",VLOOKUP($N40,INDIRECT($N$2),U$5,0)*INDIRECT($M$3),VLOOKUP($N40,INDIRECT($N$2),U$5,0)),IF(LEFT($E40,1)="N",3,0))</f>
        <v>46.2</v>
      </c>
      <c r="V40" s="482"/>
      <c r="W40" s="412" t="str">
        <f t="shared" si="17"/>
        <v>Y</v>
      </c>
      <c r="X40" s="355" t="str">
        <f t="shared" si="14"/>
        <v>04950C</v>
      </c>
      <c r="Y40" s="413" t="str">
        <f t="shared" si="16"/>
        <v>099</v>
      </c>
      <c r="Z40" s="355" t="str">
        <f t="shared" si="15"/>
        <v>Coordinator Water Pumping Stations</v>
      </c>
      <c r="AA40" s="414">
        <f t="shared" ca="1" si="26"/>
        <v>38.006999999999998</v>
      </c>
      <c r="AB40" s="414">
        <f t="shared" ca="1" si="27"/>
        <v>39.906999999999996</v>
      </c>
      <c r="AC40" s="414">
        <f t="shared" ca="1" si="28"/>
        <v>41.902999999999999</v>
      </c>
      <c r="AD40" s="414">
        <f t="shared" ca="1" si="29"/>
        <v>43.997</v>
      </c>
      <c r="AE40" s="414">
        <f t="shared" ca="1" si="30"/>
        <v>46.2</v>
      </c>
    </row>
    <row r="41" spans="1:31">
      <c r="A41" s="406" t="s">
        <v>104</v>
      </c>
      <c r="B41" s="464" t="s">
        <v>106</v>
      </c>
      <c r="C41" s="406">
        <v>6</v>
      </c>
      <c r="D41" s="407" t="s">
        <v>105</v>
      </c>
      <c r="E41" s="406" t="s">
        <v>43</v>
      </c>
      <c r="F41" s="406">
        <v>280</v>
      </c>
      <c r="G41" s="409">
        <f t="shared" ca="1" si="19"/>
        <v>30.026</v>
      </c>
      <c r="H41" s="409">
        <f t="shared" ca="1" si="20"/>
        <v>31.53</v>
      </c>
      <c r="I41" s="409">
        <f t="shared" ca="1" si="21"/>
        <v>33.103000000000002</v>
      </c>
      <c r="J41" s="409">
        <f t="shared" ca="1" si="22"/>
        <v>34.762</v>
      </c>
      <c r="K41" s="409">
        <f t="shared" ca="1" si="23"/>
        <v>36.499000000000002</v>
      </c>
      <c r="L41" s="511"/>
      <c r="M41" s="335" t="s">
        <v>588</v>
      </c>
      <c r="N41" s="331" t="str">
        <f t="shared" si="24"/>
        <v>02740C</v>
      </c>
      <c r="O41" s="410" t="str">
        <f t="shared" si="18"/>
        <v>076</v>
      </c>
      <c r="P41" s="332" t="str">
        <f t="shared" si="25"/>
        <v>Council Information Spec</v>
      </c>
      <c r="Q41" s="411" cm="1">
        <f t="array" aca="1" ref="Q41" ca="1">ROUND(IF($M41="Y",VLOOKUP($N41,INDIRECT($N$2),Q$5,0)*INDIRECT($M$3),VLOOKUP($N41,INDIRECT($N$2),Q$5,0)),IF(LEFT($E41,1)="N",3,0))</f>
        <v>30.026</v>
      </c>
      <c r="R41" s="411" cm="1">
        <f t="array" aca="1" ref="R41" ca="1">ROUND(IF($M41="Y",VLOOKUP($N41,INDIRECT($N$2),R$5,0)*INDIRECT($M$3),VLOOKUP($N41,INDIRECT($N$2),R$5,0)),IF(LEFT($E41,1)="N",3,0))</f>
        <v>31.53</v>
      </c>
      <c r="S41" s="411" cm="1">
        <f t="array" aca="1" ref="S41" ca="1">ROUND(IF($M41="Y",VLOOKUP($N41,INDIRECT($N$2),S$5,0)*INDIRECT($M$3),VLOOKUP($N41,INDIRECT($N$2),S$5,0)),IF(LEFT($E41,1)="N",3,0))</f>
        <v>33.103000000000002</v>
      </c>
      <c r="T41" s="411" cm="1">
        <f t="array" aca="1" ref="T41" ca="1">ROUND(IF($M41="Y",VLOOKUP($N41,INDIRECT($N$2),T$5,0)*INDIRECT($M$3),VLOOKUP($N41,INDIRECT($N$2),T$5,0)),IF(LEFT($E41,1)="N",3,0))</f>
        <v>34.762</v>
      </c>
      <c r="U41" s="411" cm="1">
        <f t="array" aca="1" ref="U41" ca="1">ROUND(IF($M41="Y",VLOOKUP($N41,INDIRECT($N$2),U$5,0)*INDIRECT($M$3),VLOOKUP($N41,INDIRECT($N$2),U$5,0)),IF(LEFT($E41,1)="N",3,0))</f>
        <v>36.499000000000002</v>
      </c>
      <c r="V41" s="482"/>
      <c r="W41" s="412" t="str">
        <f t="shared" si="17"/>
        <v>Y</v>
      </c>
      <c r="X41" s="355" t="str">
        <f t="shared" si="14"/>
        <v>02740C</v>
      </c>
      <c r="Y41" s="413" t="str">
        <f t="shared" si="16"/>
        <v>076</v>
      </c>
      <c r="Z41" s="355" t="str">
        <f t="shared" si="15"/>
        <v>Council Information Spec</v>
      </c>
      <c r="AA41" s="414">
        <f t="shared" ca="1" si="26"/>
        <v>30.026</v>
      </c>
      <c r="AB41" s="414">
        <f t="shared" ca="1" si="27"/>
        <v>31.53</v>
      </c>
      <c r="AC41" s="414">
        <f t="shared" ca="1" si="28"/>
        <v>33.103000000000002</v>
      </c>
      <c r="AD41" s="414">
        <f t="shared" ca="1" si="29"/>
        <v>34.762</v>
      </c>
      <c r="AE41" s="414">
        <f t="shared" ca="1" si="30"/>
        <v>36.499000000000002</v>
      </c>
    </row>
    <row r="42" spans="1:31">
      <c r="A42" s="420" t="s">
        <v>29</v>
      </c>
      <c r="B42" s="467" t="s">
        <v>30</v>
      </c>
      <c r="C42" s="420">
        <v>9</v>
      </c>
      <c r="D42" s="407" t="s">
        <v>20</v>
      </c>
      <c r="E42" s="420" t="s">
        <v>21</v>
      </c>
      <c r="F42" s="420">
        <v>413</v>
      </c>
      <c r="G42" s="409">
        <f t="shared" ca="1" si="19"/>
        <v>86453</v>
      </c>
      <c r="H42" s="409">
        <f t="shared" ca="1" si="20"/>
        <v>90777</v>
      </c>
      <c r="I42" s="409">
        <f t="shared" ca="1" si="21"/>
        <v>95316</v>
      </c>
      <c r="J42" s="409">
        <f t="shared" ca="1" si="22"/>
        <v>100081</v>
      </c>
      <c r="K42" s="409">
        <f t="shared" ca="1" si="23"/>
        <v>105087</v>
      </c>
      <c r="L42" s="511"/>
      <c r="M42" s="335" t="s">
        <v>588</v>
      </c>
      <c r="N42" s="331" t="str">
        <f t="shared" si="24"/>
        <v>52730C</v>
      </c>
      <c r="O42" s="410" t="str">
        <f t="shared" si="18"/>
        <v>120</v>
      </c>
      <c r="P42" s="332" t="str">
        <f t="shared" si="25"/>
        <v xml:space="preserve">CPED Project Coordinator </v>
      </c>
      <c r="Q42" s="411" cm="1">
        <f t="array" aca="1" ref="Q42" ca="1">ROUND(IF($M42="Y",VLOOKUP($N42,INDIRECT($N$2),Q$5,0)*INDIRECT($M$3),VLOOKUP($N42,INDIRECT($N$2),Q$5,0)),IF(LEFT($E42,1)="N",3,0))</f>
        <v>86453</v>
      </c>
      <c r="R42" s="411" cm="1">
        <f t="array" aca="1" ref="R42" ca="1">ROUND(IF($M42="Y",VLOOKUP($N42,INDIRECT($N$2),R$5,0)*INDIRECT($M$3),VLOOKUP($N42,INDIRECT($N$2),R$5,0)),IF(LEFT($E42,1)="N",3,0))</f>
        <v>90777</v>
      </c>
      <c r="S42" s="411" cm="1">
        <f t="array" aca="1" ref="S42" ca="1">ROUND(IF($M42="Y",VLOOKUP($N42,INDIRECT($N$2),S$5,0)*INDIRECT($M$3),VLOOKUP($N42,INDIRECT($N$2),S$5,0)),IF(LEFT($E42,1)="N",3,0))</f>
        <v>95316</v>
      </c>
      <c r="T42" s="411" cm="1">
        <f t="array" aca="1" ref="T42" ca="1">ROUND(IF($M42="Y",VLOOKUP($N42,INDIRECT($N$2),T$5,0)*INDIRECT($M$3),VLOOKUP($N42,INDIRECT($N$2),T$5,0)),IF(LEFT($E42,1)="N",3,0))</f>
        <v>100081</v>
      </c>
      <c r="U42" s="411" cm="1">
        <f t="array" aca="1" ref="U42" ca="1">ROUND(IF($M42="Y",VLOOKUP($N42,INDIRECT($N$2),U$5,0)*INDIRECT($M$3),VLOOKUP($N42,INDIRECT($N$2),U$5,0)),IF(LEFT($E42,1)="N",3,0))</f>
        <v>105087</v>
      </c>
      <c r="V42" s="482"/>
      <c r="W42" s="412" t="str">
        <f t="shared" si="17"/>
        <v>Y</v>
      </c>
      <c r="X42" s="355" t="str">
        <f t="shared" si="14"/>
        <v>52730C</v>
      </c>
      <c r="Y42" s="413" t="str">
        <f t="shared" si="16"/>
        <v>120</v>
      </c>
      <c r="Z42" s="355" t="str">
        <f t="shared" si="15"/>
        <v xml:space="preserve">CPED Project Coordinator </v>
      </c>
      <c r="AA42" s="414">
        <f t="shared" ca="1" si="26"/>
        <v>41.564</v>
      </c>
      <c r="AB42" s="414">
        <f t="shared" ca="1" si="27"/>
        <v>43.643000000000001</v>
      </c>
      <c r="AC42" s="414">
        <f t="shared" ca="1" si="28"/>
        <v>45.825000000000003</v>
      </c>
      <c r="AD42" s="414">
        <f t="shared" ca="1" si="29"/>
        <v>48.116</v>
      </c>
      <c r="AE42" s="414">
        <f t="shared" ca="1" si="30"/>
        <v>50.522999999999996</v>
      </c>
    </row>
    <row r="43" spans="1:31">
      <c r="A43" s="406" t="s">
        <v>107</v>
      </c>
      <c r="B43" s="464" t="s">
        <v>109</v>
      </c>
      <c r="C43" s="406">
        <v>7</v>
      </c>
      <c r="D43" s="407" t="s">
        <v>108</v>
      </c>
      <c r="E43" s="406" t="s">
        <v>43</v>
      </c>
      <c r="F43" s="406">
        <v>343</v>
      </c>
      <c r="G43" s="409">
        <f t="shared" ca="1" si="19"/>
        <v>34.942999999999998</v>
      </c>
      <c r="H43" s="409">
        <f t="shared" ca="1" si="20"/>
        <v>36.692</v>
      </c>
      <c r="I43" s="409">
        <f t="shared" ca="1" si="21"/>
        <v>38.526000000000003</v>
      </c>
      <c r="J43" s="409">
        <f t="shared" ca="1" si="22"/>
        <v>40.451999999999998</v>
      </c>
      <c r="K43" s="409">
        <f t="shared" ca="1" si="23"/>
        <v>42.476999999999997</v>
      </c>
      <c r="L43" s="511"/>
      <c r="M43" s="335" t="s">
        <v>588</v>
      </c>
      <c r="N43" s="331" t="str">
        <f t="shared" si="24"/>
        <v>02775C</v>
      </c>
      <c r="O43" s="410" t="str">
        <f t="shared" si="18"/>
        <v>105</v>
      </c>
      <c r="P43" s="332" t="str">
        <f t="shared" si="25"/>
        <v xml:space="preserve">Crime Prevention Specialist </v>
      </c>
      <c r="Q43" s="411" cm="1">
        <f t="array" aca="1" ref="Q43" ca="1">ROUND(IF($M43="Y",VLOOKUP($N43,INDIRECT($N$2),Q$5,0)*INDIRECT($M$3),VLOOKUP($N43,INDIRECT($N$2),Q$5,0)),IF(LEFT($E43,1)="N",3,0))</f>
        <v>34.942999999999998</v>
      </c>
      <c r="R43" s="411" cm="1">
        <f t="array" aca="1" ref="R43" ca="1">ROUND(IF($M43="Y",VLOOKUP($N43,INDIRECT($N$2),R$5,0)*INDIRECT($M$3),VLOOKUP($N43,INDIRECT($N$2),R$5,0)),IF(LEFT($E43,1)="N",3,0))</f>
        <v>36.692</v>
      </c>
      <c r="S43" s="411" cm="1">
        <f t="array" aca="1" ref="S43" ca="1">ROUND(IF($M43="Y",VLOOKUP($N43,INDIRECT($N$2),S$5,0)*INDIRECT($M$3),VLOOKUP($N43,INDIRECT($N$2),S$5,0)),IF(LEFT($E43,1)="N",3,0))</f>
        <v>38.526000000000003</v>
      </c>
      <c r="T43" s="411" cm="1">
        <f t="array" aca="1" ref="T43" ca="1">ROUND(IF($M43="Y",VLOOKUP($N43,INDIRECT($N$2),T$5,0)*INDIRECT($M$3),VLOOKUP($N43,INDIRECT($N$2),T$5,0)),IF(LEFT($E43,1)="N",3,0))</f>
        <v>40.451999999999998</v>
      </c>
      <c r="U43" s="411" cm="1">
        <f t="array" aca="1" ref="U43" ca="1">ROUND(IF($M43="Y",VLOOKUP($N43,INDIRECT($N$2),U$5,0)*INDIRECT($M$3),VLOOKUP($N43,INDIRECT($N$2),U$5,0)),IF(LEFT($E43,1)="N",3,0))</f>
        <v>42.476999999999997</v>
      </c>
      <c r="V43" s="482"/>
      <c r="W43" s="412" t="str">
        <f t="shared" si="17"/>
        <v>Y</v>
      </c>
      <c r="X43" s="355" t="str">
        <f t="shared" si="14"/>
        <v>02775C</v>
      </c>
      <c r="Y43" s="413" t="str">
        <f t="shared" si="16"/>
        <v>105</v>
      </c>
      <c r="Z43" s="355" t="str">
        <f t="shared" si="15"/>
        <v xml:space="preserve">Crime Prevention Specialist </v>
      </c>
      <c r="AA43" s="414">
        <f t="shared" ca="1" si="26"/>
        <v>34.942999999999998</v>
      </c>
      <c r="AB43" s="414">
        <f t="shared" ca="1" si="27"/>
        <v>36.692</v>
      </c>
      <c r="AC43" s="414">
        <f t="shared" ca="1" si="28"/>
        <v>38.526000000000003</v>
      </c>
      <c r="AD43" s="414">
        <f t="shared" ca="1" si="29"/>
        <v>40.451999999999998</v>
      </c>
      <c r="AE43" s="414">
        <f t="shared" ca="1" si="30"/>
        <v>42.476999999999997</v>
      </c>
    </row>
    <row r="44" spans="1:31">
      <c r="A44" s="406" t="s">
        <v>115</v>
      </c>
      <c r="B44" s="464" t="s">
        <v>667</v>
      </c>
      <c r="C44" s="406">
        <v>5</v>
      </c>
      <c r="D44" s="407" t="s">
        <v>76</v>
      </c>
      <c r="E44" s="406" t="s">
        <v>43</v>
      </c>
      <c r="F44" s="406">
        <v>268</v>
      </c>
      <c r="G44" s="409">
        <f t="shared" ca="1" si="19"/>
        <v>28.8</v>
      </c>
      <c r="H44" s="409">
        <f t="shared" ca="1" si="20"/>
        <v>30.242000000000001</v>
      </c>
      <c r="I44" s="409">
        <f t="shared" ca="1" si="21"/>
        <v>31.751999999999999</v>
      </c>
      <c r="J44" s="409">
        <f t="shared" ca="1" si="22"/>
        <v>33.340000000000003</v>
      </c>
      <c r="K44" s="409">
        <f t="shared" ca="1" si="23"/>
        <v>35.008000000000003</v>
      </c>
      <c r="L44" s="511"/>
      <c r="M44" s="335" t="s">
        <v>588</v>
      </c>
      <c r="N44" s="331" t="str">
        <f t="shared" si="24"/>
        <v>02850C</v>
      </c>
      <c r="O44" s="410" t="str">
        <f t="shared" si="18"/>
        <v>060</v>
      </c>
      <c r="P44" s="332" t="str">
        <f t="shared" si="25"/>
        <v xml:space="preserve">Customer Service Representative I </v>
      </c>
      <c r="Q44" s="411" cm="1">
        <f t="array" aca="1" ref="Q44" ca="1">ROUND(IF($M44="Y",VLOOKUP($N44,INDIRECT($N$2),Q$5,0)*INDIRECT($M$3),VLOOKUP($N44,INDIRECT($N$2),Q$5,0)),IF(LEFT($E44,1)="N",3,0))</f>
        <v>28.8</v>
      </c>
      <c r="R44" s="411" cm="1">
        <f t="array" aca="1" ref="R44" ca="1">ROUND(IF($M44="Y",VLOOKUP($N44,INDIRECT($N$2),R$5,0)*INDIRECT($M$3),VLOOKUP($N44,INDIRECT($N$2),R$5,0)),IF(LEFT($E44,1)="N",3,0))</f>
        <v>30.242000000000001</v>
      </c>
      <c r="S44" s="411" cm="1">
        <f t="array" aca="1" ref="S44" ca="1">ROUND(IF($M44="Y",VLOOKUP($N44,INDIRECT($N$2),S$5,0)*INDIRECT($M$3),VLOOKUP($N44,INDIRECT($N$2),S$5,0)),IF(LEFT($E44,1)="N",3,0))</f>
        <v>31.751999999999999</v>
      </c>
      <c r="T44" s="411" cm="1">
        <f t="array" aca="1" ref="T44" ca="1">ROUND(IF($M44="Y",VLOOKUP($N44,INDIRECT($N$2),T$5,0)*INDIRECT($M$3),VLOOKUP($N44,INDIRECT($N$2),T$5,0)),IF(LEFT($E44,1)="N",3,0))</f>
        <v>33.340000000000003</v>
      </c>
      <c r="U44" s="411" cm="1">
        <f t="array" aca="1" ref="U44" ca="1">ROUND(IF($M44="Y",VLOOKUP($N44,INDIRECT($N$2),U$5,0)*INDIRECT($M$3),VLOOKUP($N44,INDIRECT($N$2),U$5,0)),IF(LEFT($E44,1)="N",3,0))</f>
        <v>35.008000000000003</v>
      </c>
      <c r="V44" s="482"/>
      <c r="W44" s="412" t="str">
        <f t="shared" si="17"/>
        <v>Y</v>
      </c>
      <c r="X44" s="355" t="str">
        <f t="shared" si="14"/>
        <v>02850C</v>
      </c>
      <c r="Y44" s="413" t="str">
        <f t="shared" si="16"/>
        <v>060</v>
      </c>
      <c r="Z44" s="355" t="str">
        <f t="shared" si="15"/>
        <v xml:space="preserve">Customer Service Representative I </v>
      </c>
      <c r="AA44" s="414">
        <f t="shared" ca="1" si="26"/>
        <v>28.8</v>
      </c>
      <c r="AB44" s="414">
        <f t="shared" ca="1" si="27"/>
        <v>30.242000000000001</v>
      </c>
      <c r="AC44" s="414">
        <f t="shared" ca="1" si="28"/>
        <v>31.751999999999999</v>
      </c>
      <c r="AD44" s="414">
        <f t="shared" ca="1" si="29"/>
        <v>33.340000000000003</v>
      </c>
      <c r="AE44" s="414">
        <f t="shared" ca="1" si="30"/>
        <v>35.008000000000003</v>
      </c>
    </row>
    <row r="45" spans="1:31">
      <c r="A45" s="406" t="s">
        <v>117</v>
      </c>
      <c r="B45" s="464" t="s">
        <v>668</v>
      </c>
      <c r="C45" s="406">
        <v>6</v>
      </c>
      <c r="D45" s="407" t="s">
        <v>118</v>
      </c>
      <c r="E45" s="406" t="s">
        <v>43</v>
      </c>
      <c r="F45" s="406">
        <v>295</v>
      </c>
      <c r="G45" s="409">
        <f t="shared" ca="1" si="19"/>
        <v>31.248000000000001</v>
      </c>
      <c r="H45" s="409">
        <f t="shared" ca="1" si="20"/>
        <v>32.808</v>
      </c>
      <c r="I45" s="409">
        <f t="shared" ca="1" si="21"/>
        <v>34.448999999999998</v>
      </c>
      <c r="J45" s="409">
        <f t="shared" ca="1" si="22"/>
        <v>36.173000000000002</v>
      </c>
      <c r="K45" s="409">
        <f t="shared" ca="1" si="23"/>
        <v>37.979999999999997</v>
      </c>
      <c r="L45" s="511"/>
      <c r="M45" s="335" t="s">
        <v>588</v>
      </c>
      <c r="N45" s="331" t="str">
        <f t="shared" si="24"/>
        <v>02860C</v>
      </c>
      <c r="O45" s="410" t="str">
        <f t="shared" si="18"/>
        <v>067</v>
      </c>
      <c r="P45" s="332" t="str">
        <f t="shared" si="25"/>
        <v xml:space="preserve">Customer Service Representative II </v>
      </c>
      <c r="Q45" s="411" cm="1">
        <f t="array" aca="1" ref="Q45" ca="1">ROUND(IF($M45="Y",VLOOKUP($N45,INDIRECT($N$2),Q$5,0)*INDIRECT($M$3),VLOOKUP($N45,INDIRECT($N$2),Q$5,0)),IF(LEFT($E45,1)="N",3,0))</f>
        <v>31.248000000000001</v>
      </c>
      <c r="R45" s="411" cm="1">
        <f t="array" aca="1" ref="R45" ca="1">ROUND(IF($M45="Y",VLOOKUP($N45,INDIRECT($N$2),R$5,0)*INDIRECT($M$3),VLOOKUP($N45,INDIRECT($N$2),R$5,0)),IF(LEFT($E45,1)="N",3,0))</f>
        <v>32.808</v>
      </c>
      <c r="S45" s="411" cm="1">
        <f t="array" aca="1" ref="S45" ca="1">ROUND(IF($M45="Y",VLOOKUP($N45,INDIRECT($N$2),S$5,0)*INDIRECT($M$3),VLOOKUP($N45,INDIRECT($N$2),S$5,0)),IF(LEFT($E45,1)="N",3,0))</f>
        <v>34.448999999999998</v>
      </c>
      <c r="T45" s="411" cm="1">
        <f t="array" aca="1" ref="T45" ca="1">ROUND(IF($M45="Y",VLOOKUP($N45,INDIRECT($N$2),T$5,0)*INDIRECT($M$3),VLOOKUP($N45,INDIRECT($N$2),T$5,0)),IF(LEFT($E45,1)="N",3,0))</f>
        <v>36.173000000000002</v>
      </c>
      <c r="U45" s="411" cm="1">
        <f t="array" aca="1" ref="U45" ca="1">ROUND(IF($M45="Y",VLOOKUP($N45,INDIRECT($N$2),U$5,0)*INDIRECT($M$3),VLOOKUP($N45,INDIRECT($N$2),U$5,0)),IF(LEFT($E45,1)="N",3,0))</f>
        <v>37.979999999999997</v>
      </c>
      <c r="V45" s="482"/>
      <c r="W45" s="412" t="str">
        <f t="shared" si="17"/>
        <v>Y</v>
      </c>
      <c r="X45" s="355" t="str">
        <f t="shared" ref="X45:X74" si="31">N45</f>
        <v>02860C</v>
      </c>
      <c r="Y45" s="413" t="str">
        <f t="shared" si="16"/>
        <v>067</v>
      </c>
      <c r="Z45" s="355" t="str">
        <f t="shared" ref="Z45:Z74" si="32">P45</f>
        <v xml:space="preserve">Customer Service Representative II </v>
      </c>
      <c r="AA45" s="414">
        <f t="shared" ca="1" si="26"/>
        <v>31.248000000000001</v>
      </c>
      <c r="AB45" s="414">
        <f t="shared" ca="1" si="27"/>
        <v>32.808</v>
      </c>
      <c r="AC45" s="414">
        <f t="shared" ca="1" si="28"/>
        <v>34.448999999999998</v>
      </c>
      <c r="AD45" s="414">
        <f t="shared" ca="1" si="29"/>
        <v>36.173000000000002</v>
      </c>
      <c r="AE45" s="414">
        <f t="shared" ca="1" si="30"/>
        <v>37.979999999999997</v>
      </c>
    </row>
    <row r="46" spans="1:31">
      <c r="A46" s="423" t="s">
        <v>670</v>
      </c>
      <c r="B46" s="464" t="s">
        <v>669</v>
      </c>
      <c r="C46" s="406">
        <v>7</v>
      </c>
      <c r="D46" s="407" t="s">
        <v>121</v>
      </c>
      <c r="E46" s="406" t="s">
        <v>43</v>
      </c>
      <c r="F46" s="406">
        <v>323</v>
      </c>
      <c r="G46" s="409">
        <f t="shared" ca="1" si="19"/>
        <v>33.738</v>
      </c>
      <c r="H46" s="409">
        <f t="shared" ca="1" si="20"/>
        <v>35.423000000000002</v>
      </c>
      <c r="I46" s="409">
        <f t="shared" ca="1" si="21"/>
        <v>37.195999999999998</v>
      </c>
      <c r="J46" s="409">
        <f t="shared" ca="1" si="22"/>
        <v>39.055999999999997</v>
      </c>
      <c r="K46" s="409">
        <f t="shared" ca="1" si="23"/>
        <v>41.009</v>
      </c>
      <c r="L46" s="511"/>
      <c r="M46" s="335" t="s">
        <v>588</v>
      </c>
      <c r="N46" s="331" t="str">
        <f t="shared" si="24"/>
        <v>53038C</v>
      </c>
      <c r="O46" s="410" t="str">
        <f t="shared" si="18"/>
        <v>084</v>
      </c>
      <c r="P46" s="332" t="str">
        <f t="shared" si="25"/>
        <v>Customer Service Representative, Lead</v>
      </c>
      <c r="Q46" s="411" cm="1">
        <f t="array" aca="1" ref="Q46" ca="1">ROUND(IF($M46="Y",VLOOKUP($N46,INDIRECT($N$2),Q$5,0)*INDIRECT($M$3),VLOOKUP($N46,INDIRECT($N$2),Q$5,0)),IF(LEFT($E46,1)="N",3,0))</f>
        <v>33.738</v>
      </c>
      <c r="R46" s="411" cm="1">
        <f t="array" aca="1" ref="R46" ca="1">ROUND(IF($M46="Y",VLOOKUP($N46,INDIRECT($N$2),R$5,0)*INDIRECT($M$3),VLOOKUP($N46,INDIRECT($N$2),R$5,0)),IF(LEFT($E46,1)="N",3,0))</f>
        <v>35.423000000000002</v>
      </c>
      <c r="S46" s="411" cm="1">
        <f t="array" aca="1" ref="S46" ca="1">ROUND(IF($M46="Y",VLOOKUP($N46,INDIRECT($N$2),S$5,0)*INDIRECT($M$3),VLOOKUP($N46,INDIRECT($N$2),S$5,0)),IF(LEFT($E46,1)="N",3,0))</f>
        <v>37.195999999999998</v>
      </c>
      <c r="T46" s="411" cm="1">
        <f t="array" aca="1" ref="T46" ca="1">ROUND(IF($M46="Y",VLOOKUP($N46,INDIRECT($N$2),T$5,0)*INDIRECT($M$3),VLOOKUP($N46,INDIRECT($N$2),T$5,0)),IF(LEFT($E46,1)="N",3,0))</f>
        <v>39.055999999999997</v>
      </c>
      <c r="U46" s="411" cm="1">
        <f t="array" aca="1" ref="U46" ca="1">ROUND(IF($M46="Y",VLOOKUP($N46,INDIRECT($N$2),U$5,0)*INDIRECT($M$3),VLOOKUP($N46,INDIRECT($N$2),U$5,0)),IF(LEFT($E46,1)="N",3,0))</f>
        <v>41.009</v>
      </c>
      <c r="V46" s="482"/>
      <c r="W46" s="412" t="str">
        <f t="shared" si="17"/>
        <v>Y</v>
      </c>
      <c r="X46" s="355" t="str">
        <f t="shared" si="31"/>
        <v>53038C</v>
      </c>
      <c r="Y46" s="413" t="str">
        <f t="shared" ref="Y46:Y75" si="33">O46</f>
        <v>084</v>
      </c>
      <c r="Z46" s="355" t="str">
        <f t="shared" si="32"/>
        <v>Customer Service Representative, Lead</v>
      </c>
      <c r="AA46" s="414">
        <f t="shared" ca="1" si="26"/>
        <v>33.738</v>
      </c>
      <c r="AB46" s="414">
        <f t="shared" ca="1" si="27"/>
        <v>35.423000000000002</v>
      </c>
      <c r="AC46" s="414">
        <f t="shared" ca="1" si="28"/>
        <v>37.195999999999998</v>
      </c>
      <c r="AD46" s="414">
        <f t="shared" ca="1" si="29"/>
        <v>39.055999999999997</v>
      </c>
      <c r="AE46" s="414">
        <f t="shared" ca="1" si="30"/>
        <v>41.009</v>
      </c>
    </row>
    <row r="47" spans="1:31">
      <c r="A47" s="406" t="s">
        <v>120</v>
      </c>
      <c r="B47" s="464" t="s">
        <v>122</v>
      </c>
      <c r="C47" s="406">
        <v>7</v>
      </c>
      <c r="D47" s="407" t="s">
        <v>121</v>
      </c>
      <c r="E47" s="406" t="s">
        <v>43</v>
      </c>
      <c r="F47" s="406">
        <v>320</v>
      </c>
      <c r="G47" s="409">
        <f t="shared" ca="1" si="19"/>
        <v>33.738</v>
      </c>
      <c r="H47" s="409">
        <f t="shared" ca="1" si="20"/>
        <v>35.423000000000002</v>
      </c>
      <c r="I47" s="409">
        <f t="shared" ca="1" si="21"/>
        <v>37.195999999999998</v>
      </c>
      <c r="J47" s="409">
        <f t="shared" ca="1" si="22"/>
        <v>39.055999999999997</v>
      </c>
      <c r="K47" s="409">
        <f t="shared" ca="1" si="23"/>
        <v>41.009</v>
      </c>
      <c r="L47" s="511"/>
      <c r="M47" s="335" t="s">
        <v>588</v>
      </c>
      <c r="N47" s="331" t="str">
        <f t="shared" si="24"/>
        <v>03037C</v>
      </c>
      <c r="O47" s="410" t="str">
        <f t="shared" si="18"/>
        <v>084</v>
      </c>
      <c r="P47" s="332" t="str">
        <f t="shared" si="25"/>
        <v>Development Coordinator I</v>
      </c>
      <c r="Q47" s="411" cm="1">
        <f t="array" aca="1" ref="Q47" ca="1">ROUND(IF($M47="Y",VLOOKUP($N47,INDIRECT($N$2),Q$5,0)*INDIRECT($M$3),VLOOKUP($N47,INDIRECT($N$2),Q$5,0)),IF(LEFT($E47,1)="N",3,0))</f>
        <v>33.738</v>
      </c>
      <c r="R47" s="411" cm="1">
        <f t="array" aca="1" ref="R47" ca="1">ROUND(IF($M47="Y",VLOOKUP($N47,INDIRECT($N$2),R$5,0)*INDIRECT($M$3),VLOOKUP($N47,INDIRECT($N$2),R$5,0)),IF(LEFT($E47,1)="N",3,0))</f>
        <v>35.423000000000002</v>
      </c>
      <c r="S47" s="411" cm="1">
        <f t="array" aca="1" ref="S47" ca="1">ROUND(IF($M47="Y",VLOOKUP($N47,INDIRECT($N$2),S$5,0)*INDIRECT($M$3),VLOOKUP($N47,INDIRECT($N$2),S$5,0)),IF(LEFT($E47,1)="N",3,0))</f>
        <v>37.195999999999998</v>
      </c>
      <c r="T47" s="411" cm="1">
        <f t="array" aca="1" ref="T47" ca="1">ROUND(IF($M47="Y",VLOOKUP($N47,INDIRECT($N$2),T$5,0)*INDIRECT($M$3),VLOOKUP($N47,INDIRECT($N$2),T$5,0)),IF(LEFT($E47,1)="N",3,0))</f>
        <v>39.055999999999997</v>
      </c>
      <c r="U47" s="411" cm="1">
        <f t="array" aca="1" ref="U47" ca="1">ROUND(IF($M47="Y",VLOOKUP($N47,INDIRECT($N$2),U$5,0)*INDIRECT($M$3),VLOOKUP($N47,INDIRECT($N$2),U$5,0)),IF(LEFT($E47,1)="N",3,0))</f>
        <v>41.009</v>
      </c>
      <c r="V47" s="482"/>
      <c r="W47" s="412" t="str">
        <f t="shared" si="17"/>
        <v>Y</v>
      </c>
      <c r="X47" s="355" t="str">
        <f t="shared" si="31"/>
        <v>03037C</v>
      </c>
      <c r="Y47" s="413" t="str">
        <f t="shared" si="33"/>
        <v>084</v>
      </c>
      <c r="Z47" s="355" t="str">
        <f t="shared" si="32"/>
        <v>Development Coordinator I</v>
      </c>
      <c r="AA47" s="414">
        <f t="shared" ca="1" si="26"/>
        <v>33.738</v>
      </c>
      <c r="AB47" s="414">
        <f t="shared" ca="1" si="27"/>
        <v>35.423000000000002</v>
      </c>
      <c r="AC47" s="414">
        <f t="shared" ca="1" si="28"/>
        <v>37.195999999999998</v>
      </c>
      <c r="AD47" s="414">
        <f t="shared" ca="1" si="29"/>
        <v>39.055999999999997</v>
      </c>
      <c r="AE47" s="414">
        <f t="shared" ca="1" si="30"/>
        <v>41.009</v>
      </c>
    </row>
    <row r="48" spans="1:31">
      <c r="A48" s="406" t="s">
        <v>123</v>
      </c>
      <c r="B48" s="464" t="s">
        <v>671</v>
      </c>
      <c r="C48" s="406">
        <v>8</v>
      </c>
      <c r="D48" s="407">
        <v>209</v>
      </c>
      <c r="E48" s="406" t="s">
        <v>43</v>
      </c>
      <c r="F48" s="406">
        <v>378</v>
      </c>
      <c r="G48" s="409">
        <f t="shared" ca="1" si="19"/>
        <v>38.686</v>
      </c>
      <c r="H48" s="409">
        <f t="shared" ca="1" si="20"/>
        <v>40.619</v>
      </c>
      <c r="I48" s="409">
        <f t="shared" ca="1" si="21"/>
        <v>42.651000000000003</v>
      </c>
      <c r="J48" s="409">
        <f t="shared" ca="1" si="22"/>
        <v>44.783999999999999</v>
      </c>
      <c r="K48" s="409">
        <f t="shared" ca="1" si="23"/>
        <v>47.023000000000003</v>
      </c>
      <c r="L48" s="511"/>
      <c r="M48" s="335" t="s">
        <v>588</v>
      </c>
      <c r="N48" s="331" t="str">
        <f t="shared" si="24"/>
        <v>03038C</v>
      </c>
      <c r="O48" s="410">
        <f t="shared" si="18"/>
        <v>209</v>
      </c>
      <c r="P48" s="332" t="str">
        <f t="shared" si="25"/>
        <v>Development Coordinator II</v>
      </c>
      <c r="Q48" s="411" cm="1">
        <f t="array" aca="1" ref="Q48" ca="1">ROUND(IF($M48="Y",VLOOKUP($N48,INDIRECT($N$2),Q$5,0)*INDIRECT($M$3),VLOOKUP($N48,INDIRECT($N$2),Q$5,0)),IF(LEFT($E48,1)="N",3,0))</f>
        <v>38.686</v>
      </c>
      <c r="R48" s="411" cm="1">
        <f t="array" aca="1" ref="R48" ca="1">ROUND(IF($M48="Y",VLOOKUP($N48,INDIRECT($N$2),R$5,0)*INDIRECT($M$3),VLOOKUP($N48,INDIRECT($N$2),R$5,0)),IF(LEFT($E48,1)="N",3,0))</f>
        <v>40.619</v>
      </c>
      <c r="S48" s="411" cm="1">
        <f t="array" aca="1" ref="S48" ca="1">ROUND(IF($M48="Y",VLOOKUP($N48,INDIRECT($N$2),S$5,0)*INDIRECT($M$3),VLOOKUP($N48,INDIRECT($N$2),S$5,0)),IF(LEFT($E48,1)="N",3,0))</f>
        <v>42.651000000000003</v>
      </c>
      <c r="T48" s="411" cm="1">
        <f t="array" aca="1" ref="T48" ca="1">ROUND(IF($M48="Y",VLOOKUP($N48,INDIRECT($N$2),T$5,0)*INDIRECT($M$3),VLOOKUP($N48,INDIRECT($N$2),T$5,0)),IF(LEFT($E48,1)="N",3,0))</f>
        <v>44.783999999999999</v>
      </c>
      <c r="U48" s="411" cm="1">
        <f t="array" aca="1" ref="U48" ca="1">ROUND(IF($M48="Y",VLOOKUP($N48,INDIRECT($N$2),U$5,0)*INDIRECT($M$3),VLOOKUP($N48,INDIRECT($N$2),U$5,0)),IF(LEFT($E48,1)="N",3,0))</f>
        <v>47.023000000000003</v>
      </c>
      <c r="V48" s="482"/>
      <c r="W48" s="412" t="str">
        <f t="shared" si="17"/>
        <v>Y</v>
      </c>
      <c r="X48" s="355" t="str">
        <f t="shared" si="31"/>
        <v>03038C</v>
      </c>
      <c r="Y48" s="413">
        <f t="shared" si="33"/>
        <v>209</v>
      </c>
      <c r="Z48" s="355" t="str">
        <f t="shared" si="32"/>
        <v>Development Coordinator II</v>
      </c>
      <c r="AA48" s="414">
        <f t="shared" ca="1" si="26"/>
        <v>38.686</v>
      </c>
      <c r="AB48" s="414">
        <f t="shared" ca="1" si="27"/>
        <v>40.619</v>
      </c>
      <c r="AC48" s="414">
        <f t="shared" ca="1" si="28"/>
        <v>42.651000000000003</v>
      </c>
      <c r="AD48" s="414">
        <f t="shared" ca="1" si="29"/>
        <v>44.783999999999999</v>
      </c>
      <c r="AE48" s="414">
        <f t="shared" ca="1" si="30"/>
        <v>47.023000000000003</v>
      </c>
    </row>
    <row r="49" spans="1:31">
      <c r="A49" s="406" t="s">
        <v>127</v>
      </c>
      <c r="B49" s="464" t="s">
        <v>129</v>
      </c>
      <c r="C49" s="406">
        <v>5</v>
      </c>
      <c r="D49" s="407" t="s">
        <v>128</v>
      </c>
      <c r="E49" s="406" t="s">
        <v>43</v>
      </c>
      <c r="F49" s="406">
        <v>248</v>
      </c>
      <c r="G49" s="409">
        <f t="shared" ca="1" si="19"/>
        <v>27.536000000000001</v>
      </c>
      <c r="H49" s="409">
        <f t="shared" ca="1" si="20"/>
        <v>28.911999999999999</v>
      </c>
      <c r="I49" s="409">
        <f t="shared" ca="1" si="21"/>
        <v>30.359000000000002</v>
      </c>
      <c r="J49" s="409">
        <f t="shared" ca="1" si="22"/>
        <v>31.878</v>
      </c>
      <c r="K49" s="409">
        <f t="shared" ca="1" si="23"/>
        <v>33.470999999999997</v>
      </c>
      <c r="L49" s="511"/>
      <c r="M49" s="335" t="s">
        <v>588</v>
      </c>
      <c r="N49" s="331" t="str">
        <f t="shared" si="24"/>
        <v>03627C</v>
      </c>
      <c r="O49" s="410" t="str">
        <f t="shared" si="18"/>
        <v>027</v>
      </c>
      <c r="P49" s="332" t="str">
        <f t="shared" si="25"/>
        <v>Document Solutions Technician I</v>
      </c>
      <c r="Q49" s="411" cm="1">
        <f t="array" aca="1" ref="Q49" ca="1">ROUND(IF($M49="Y",VLOOKUP($N49,INDIRECT($N$2),Q$5,0)*INDIRECT($M$3),VLOOKUP($N49,INDIRECT($N$2),Q$5,0)),IF(LEFT($E49,1)="N",3,0))</f>
        <v>27.536000000000001</v>
      </c>
      <c r="R49" s="411" cm="1">
        <f t="array" aca="1" ref="R49" ca="1">ROUND(IF($M49="Y",VLOOKUP($N49,INDIRECT($N$2),R$5,0)*INDIRECT($M$3),VLOOKUP($N49,INDIRECT($N$2),R$5,0)),IF(LEFT($E49,1)="N",3,0))</f>
        <v>28.911999999999999</v>
      </c>
      <c r="S49" s="411" cm="1">
        <f t="array" aca="1" ref="S49" ca="1">ROUND(IF($M49="Y",VLOOKUP($N49,INDIRECT($N$2),S$5,0)*INDIRECT($M$3),VLOOKUP($N49,INDIRECT($N$2),S$5,0)),IF(LEFT($E49,1)="N",3,0))</f>
        <v>30.359000000000002</v>
      </c>
      <c r="T49" s="411" cm="1">
        <f t="array" aca="1" ref="T49" ca="1">ROUND(IF($M49="Y",VLOOKUP($N49,INDIRECT($N$2),T$5,0)*INDIRECT($M$3),VLOOKUP($N49,INDIRECT($N$2),T$5,0)),IF(LEFT($E49,1)="N",3,0))</f>
        <v>31.878</v>
      </c>
      <c r="U49" s="411" cm="1">
        <f t="array" aca="1" ref="U49" ca="1">ROUND(IF($M49="Y",VLOOKUP($N49,INDIRECT($N$2),U$5,0)*INDIRECT($M$3),VLOOKUP($N49,INDIRECT($N$2),U$5,0)),IF(LEFT($E49,1)="N",3,0))</f>
        <v>33.470999999999997</v>
      </c>
      <c r="V49" s="482"/>
      <c r="W49" s="412" t="str">
        <f t="shared" si="17"/>
        <v>Y</v>
      </c>
      <c r="X49" s="355" t="str">
        <f t="shared" si="31"/>
        <v>03627C</v>
      </c>
      <c r="Y49" s="413" t="str">
        <f t="shared" si="33"/>
        <v>027</v>
      </c>
      <c r="Z49" s="355" t="str">
        <f t="shared" si="32"/>
        <v>Document Solutions Technician I</v>
      </c>
      <c r="AA49" s="414">
        <f t="shared" ca="1" si="26"/>
        <v>27.536000000000001</v>
      </c>
      <c r="AB49" s="414">
        <f t="shared" ca="1" si="27"/>
        <v>28.911999999999999</v>
      </c>
      <c r="AC49" s="414">
        <f t="shared" ca="1" si="28"/>
        <v>30.359000000000002</v>
      </c>
      <c r="AD49" s="414">
        <f t="shared" ca="1" si="29"/>
        <v>31.878</v>
      </c>
      <c r="AE49" s="414">
        <f t="shared" ca="1" si="30"/>
        <v>33.470999999999997</v>
      </c>
    </row>
    <row r="50" spans="1:31">
      <c r="A50" s="406" t="s">
        <v>130</v>
      </c>
      <c r="B50" s="464" t="s">
        <v>131</v>
      </c>
      <c r="C50" s="406">
        <v>6</v>
      </c>
      <c r="D50" s="407">
        <v>116</v>
      </c>
      <c r="E50" s="406" t="s">
        <v>43</v>
      </c>
      <c r="F50" s="406">
        <v>303</v>
      </c>
      <c r="G50" s="409">
        <f t="shared" ca="1" si="19"/>
        <v>32.484000000000002</v>
      </c>
      <c r="H50" s="409">
        <f t="shared" ca="1" si="20"/>
        <v>34.11</v>
      </c>
      <c r="I50" s="409">
        <f t="shared" ca="1" si="21"/>
        <v>35.816000000000003</v>
      </c>
      <c r="J50" s="409">
        <f t="shared" ca="1" si="22"/>
        <v>37.606999999999999</v>
      </c>
      <c r="K50" s="409">
        <f t="shared" ca="1" si="23"/>
        <v>39.485999999999997</v>
      </c>
      <c r="L50" s="511"/>
      <c r="M50" s="335" t="s">
        <v>588</v>
      </c>
      <c r="N50" s="331" t="str">
        <f t="shared" si="24"/>
        <v>03628C</v>
      </c>
      <c r="O50" s="410">
        <f t="shared" si="18"/>
        <v>116</v>
      </c>
      <c r="P50" s="332" t="str">
        <f t="shared" si="25"/>
        <v>Document Solutions Technician II</v>
      </c>
      <c r="Q50" s="411" cm="1">
        <f t="array" aca="1" ref="Q50" ca="1">ROUND(IF($M50="Y",VLOOKUP($N50,INDIRECT($N$2),Q$5,0)*INDIRECT($M$3),VLOOKUP($N50,INDIRECT($N$2),Q$5,0)),IF(LEFT($E50,1)="N",3,0))</f>
        <v>32.484000000000002</v>
      </c>
      <c r="R50" s="411" cm="1">
        <f t="array" aca="1" ref="R50" ca="1">ROUND(IF($M50="Y",VLOOKUP($N50,INDIRECT($N$2),R$5,0)*INDIRECT($M$3),VLOOKUP($N50,INDIRECT($N$2),R$5,0)),IF(LEFT($E50,1)="N",3,0))</f>
        <v>34.11</v>
      </c>
      <c r="S50" s="411" cm="1">
        <f t="array" aca="1" ref="S50" ca="1">ROUND(IF($M50="Y",VLOOKUP($N50,INDIRECT($N$2),S$5,0)*INDIRECT($M$3),VLOOKUP($N50,INDIRECT($N$2),S$5,0)),IF(LEFT($E50,1)="N",3,0))</f>
        <v>35.816000000000003</v>
      </c>
      <c r="T50" s="411" cm="1">
        <f t="array" aca="1" ref="T50" ca="1">ROUND(IF($M50="Y",VLOOKUP($N50,INDIRECT($N$2),T$5,0)*INDIRECT($M$3),VLOOKUP($N50,INDIRECT($N$2),T$5,0)),IF(LEFT($E50,1)="N",3,0))</f>
        <v>37.606999999999999</v>
      </c>
      <c r="U50" s="411" cm="1">
        <f t="array" aca="1" ref="U50" ca="1">ROUND(IF($M50="Y",VLOOKUP($N50,INDIRECT($N$2),U$5,0)*INDIRECT($M$3),VLOOKUP($N50,INDIRECT($N$2),U$5,0)),IF(LEFT($E50,1)="N",3,0))</f>
        <v>39.485999999999997</v>
      </c>
      <c r="V50" s="482"/>
      <c r="W50" s="412" t="str">
        <f t="shared" ref="W50:W79" si="34">M50</f>
        <v>Y</v>
      </c>
      <c r="X50" s="355" t="str">
        <f t="shared" si="31"/>
        <v>03628C</v>
      </c>
      <c r="Y50" s="413">
        <f t="shared" si="33"/>
        <v>116</v>
      </c>
      <c r="Z50" s="355" t="str">
        <f t="shared" si="32"/>
        <v>Document Solutions Technician II</v>
      </c>
      <c r="AA50" s="414">
        <f t="shared" ca="1" si="26"/>
        <v>32.484000000000002</v>
      </c>
      <c r="AB50" s="414">
        <f t="shared" ca="1" si="27"/>
        <v>34.11</v>
      </c>
      <c r="AC50" s="414">
        <f t="shared" ca="1" si="28"/>
        <v>35.816000000000003</v>
      </c>
      <c r="AD50" s="414">
        <f t="shared" ca="1" si="29"/>
        <v>37.606999999999999</v>
      </c>
      <c r="AE50" s="414">
        <f t="shared" ca="1" si="30"/>
        <v>39.485999999999997</v>
      </c>
    </row>
    <row r="51" spans="1:31">
      <c r="A51" s="406" t="s">
        <v>134</v>
      </c>
      <c r="B51" s="464" t="s">
        <v>136</v>
      </c>
      <c r="C51" s="406">
        <v>5</v>
      </c>
      <c r="D51" s="407" t="s">
        <v>692</v>
      </c>
      <c r="E51" s="406" t="s">
        <v>43</v>
      </c>
      <c r="F51" s="406">
        <v>268</v>
      </c>
      <c r="G51" s="409">
        <f t="shared" ca="1" si="19"/>
        <v>29.376999999999999</v>
      </c>
      <c r="H51" s="409">
        <f t="shared" ca="1" si="20"/>
        <v>30.847000000000001</v>
      </c>
      <c r="I51" s="409">
        <f t="shared" ca="1" si="21"/>
        <v>32.387999999999998</v>
      </c>
      <c r="J51" s="409">
        <f t="shared" ca="1" si="22"/>
        <v>34.006</v>
      </c>
      <c r="K51" s="409">
        <f t="shared" ca="1" si="23"/>
        <v>35.709000000000003</v>
      </c>
      <c r="L51" s="511"/>
      <c r="M51" s="335" t="s">
        <v>588</v>
      </c>
      <c r="N51" s="331" t="str">
        <f t="shared" si="24"/>
        <v>04024C</v>
      </c>
      <c r="O51" s="410" t="str">
        <f t="shared" si="18"/>
        <v>127</v>
      </c>
      <c r="P51" s="332" t="str">
        <f t="shared" si="25"/>
        <v xml:space="preserve">Engineering Tech I Eng Lab </v>
      </c>
      <c r="Q51" s="411" cm="1">
        <f t="array" aca="1" ref="Q51" ca="1">ROUND(IF($M51="Y",VLOOKUP($N51,INDIRECT($N$2),Q$5,0)*INDIRECT($M$3),VLOOKUP($N51,INDIRECT($N$2),Q$5,0)),IF(LEFT($E51,1)="N",3,0))</f>
        <v>29.376999999999999</v>
      </c>
      <c r="R51" s="411" cm="1">
        <f t="array" aca="1" ref="R51" ca="1">ROUND(IF($M51="Y",VLOOKUP($N51,INDIRECT($N$2),R$5,0)*INDIRECT($M$3),VLOOKUP($N51,INDIRECT($N$2),R$5,0)),IF(LEFT($E51,1)="N",3,0))</f>
        <v>30.847000000000001</v>
      </c>
      <c r="S51" s="411" cm="1">
        <f t="array" aca="1" ref="S51" ca="1">ROUND(IF($M51="Y",VLOOKUP($N51,INDIRECT($N$2),S$5,0)*INDIRECT($M$3),VLOOKUP($N51,INDIRECT($N$2),S$5,0)),IF(LEFT($E51,1)="N",3,0))</f>
        <v>32.387999999999998</v>
      </c>
      <c r="T51" s="411" cm="1">
        <f t="array" aca="1" ref="T51" ca="1">ROUND(IF($M51="Y",VLOOKUP($N51,INDIRECT($N$2),T$5,0)*INDIRECT($M$3),VLOOKUP($N51,INDIRECT($N$2),T$5,0)),IF(LEFT($E51,1)="N",3,0))</f>
        <v>34.006</v>
      </c>
      <c r="U51" s="411" cm="1">
        <f t="array" aca="1" ref="U51" ca="1">ROUND(IF($M51="Y",VLOOKUP($N51,INDIRECT($N$2),U$5,0)*INDIRECT($M$3),VLOOKUP($N51,INDIRECT($N$2),U$5,0)),IF(LEFT($E51,1)="N",3,0))</f>
        <v>35.709000000000003</v>
      </c>
      <c r="V51" s="482"/>
      <c r="W51" s="412" t="str">
        <f t="shared" si="34"/>
        <v>Y</v>
      </c>
      <c r="X51" s="355" t="str">
        <f t="shared" si="31"/>
        <v>04024C</v>
      </c>
      <c r="Y51" s="413" t="str">
        <f t="shared" si="33"/>
        <v>127</v>
      </c>
      <c r="Z51" s="355" t="str">
        <f t="shared" si="32"/>
        <v xml:space="preserve">Engineering Tech I Eng Lab </v>
      </c>
      <c r="AA51" s="414">
        <f t="shared" ca="1" si="26"/>
        <v>29.376999999999999</v>
      </c>
      <c r="AB51" s="414">
        <f t="shared" ca="1" si="27"/>
        <v>30.847000000000001</v>
      </c>
      <c r="AC51" s="414">
        <f t="shared" ca="1" si="28"/>
        <v>32.387999999999998</v>
      </c>
      <c r="AD51" s="414">
        <f t="shared" ca="1" si="29"/>
        <v>34.006</v>
      </c>
      <c r="AE51" s="414">
        <f t="shared" ca="1" si="30"/>
        <v>35.709000000000003</v>
      </c>
    </row>
    <row r="52" spans="1:31">
      <c r="A52" s="406" t="s">
        <v>137</v>
      </c>
      <c r="B52" s="464" t="s">
        <v>139</v>
      </c>
      <c r="C52" s="406">
        <v>5</v>
      </c>
      <c r="D52" s="407">
        <v>202</v>
      </c>
      <c r="E52" s="406" t="s">
        <v>43</v>
      </c>
      <c r="F52" s="406">
        <v>268</v>
      </c>
      <c r="G52" s="409">
        <f t="shared" ca="1" si="19"/>
        <v>23.501999999999999</v>
      </c>
      <c r="H52" s="409">
        <f t="shared" ca="1" si="20"/>
        <v>24.675999999999998</v>
      </c>
      <c r="I52" s="409">
        <f t="shared" ca="1" si="21"/>
        <v>25.911999999999999</v>
      </c>
      <c r="J52" s="409">
        <f t="shared" ca="1" si="22"/>
        <v>27.204999999999998</v>
      </c>
      <c r="K52" s="409">
        <f t="shared" ca="1" si="23"/>
        <v>28.567</v>
      </c>
      <c r="L52" s="511"/>
      <c r="M52" s="335" t="s">
        <v>588</v>
      </c>
      <c r="N52" s="331" t="str">
        <f t="shared" si="24"/>
        <v>04010C</v>
      </c>
      <c r="O52" s="410">
        <f t="shared" si="18"/>
        <v>202</v>
      </c>
      <c r="P52" s="332" t="str">
        <f t="shared" si="25"/>
        <v xml:space="preserve">Engineering Tech I Seasonal </v>
      </c>
      <c r="Q52" s="411" cm="1">
        <f t="array" aca="1" ref="Q52" ca="1">ROUND(IF($M52="Y",VLOOKUP($N52,INDIRECT($N$2),Q$5,0)*INDIRECT($M$3),VLOOKUP($N52,INDIRECT($N$2),Q$5,0)),IF(LEFT($E52,1)="N",3,0))</f>
        <v>23.501999999999999</v>
      </c>
      <c r="R52" s="411" cm="1">
        <f t="array" aca="1" ref="R52" ca="1">ROUND(IF($M52="Y",VLOOKUP($N52,INDIRECT($N$2),R$5,0)*INDIRECT($M$3),VLOOKUP($N52,INDIRECT($N$2),R$5,0)),IF(LEFT($E52,1)="N",3,0))</f>
        <v>24.675999999999998</v>
      </c>
      <c r="S52" s="411" cm="1">
        <f t="array" aca="1" ref="S52" ca="1">ROUND(IF($M52="Y",VLOOKUP($N52,INDIRECT($N$2),S$5,0)*INDIRECT($M$3),VLOOKUP($N52,INDIRECT($N$2),S$5,0)),IF(LEFT($E52,1)="N",3,0))</f>
        <v>25.911999999999999</v>
      </c>
      <c r="T52" s="411" cm="1">
        <f t="array" aca="1" ref="T52" ca="1">ROUND(IF($M52="Y",VLOOKUP($N52,INDIRECT($N$2),T$5,0)*INDIRECT($M$3),VLOOKUP($N52,INDIRECT($N$2),T$5,0)),IF(LEFT($E52,1)="N",3,0))</f>
        <v>27.204999999999998</v>
      </c>
      <c r="U52" s="411" cm="1">
        <f t="array" aca="1" ref="U52" ca="1">ROUND(IF($M52="Y",VLOOKUP($N52,INDIRECT($N$2),U$5,0)*INDIRECT($M$3),VLOOKUP($N52,INDIRECT($N$2),U$5,0)),IF(LEFT($E52,1)="N",3,0))</f>
        <v>28.567</v>
      </c>
      <c r="V52" s="482"/>
      <c r="W52" s="412" t="str">
        <f t="shared" si="34"/>
        <v>Y</v>
      </c>
      <c r="X52" s="355" t="str">
        <f t="shared" si="31"/>
        <v>04010C</v>
      </c>
      <c r="Y52" s="413">
        <f t="shared" si="33"/>
        <v>202</v>
      </c>
      <c r="Z52" s="355" t="str">
        <f t="shared" si="32"/>
        <v xml:space="preserve">Engineering Tech I Seasonal </v>
      </c>
      <c r="AA52" s="414">
        <f t="shared" ca="1" si="26"/>
        <v>23.501999999999999</v>
      </c>
      <c r="AB52" s="414">
        <f t="shared" ca="1" si="27"/>
        <v>24.675999999999998</v>
      </c>
      <c r="AC52" s="414">
        <f t="shared" ca="1" si="28"/>
        <v>25.911999999999999</v>
      </c>
      <c r="AD52" s="414">
        <f t="shared" ca="1" si="29"/>
        <v>27.204999999999998</v>
      </c>
      <c r="AE52" s="414">
        <f t="shared" ca="1" si="30"/>
        <v>28.567</v>
      </c>
    </row>
    <row r="53" spans="1:31">
      <c r="A53" s="406" t="s">
        <v>140</v>
      </c>
      <c r="B53" s="464" t="s">
        <v>141</v>
      </c>
      <c r="C53" s="406">
        <v>6</v>
      </c>
      <c r="D53" s="407" t="s">
        <v>693</v>
      </c>
      <c r="E53" s="406" t="s">
        <v>43</v>
      </c>
      <c r="F53" s="406">
        <v>305</v>
      </c>
      <c r="G53" s="409">
        <f t="shared" ca="1" si="19"/>
        <v>33.134</v>
      </c>
      <c r="H53" s="409">
        <f t="shared" ca="1" si="20"/>
        <v>34.792999999999999</v>
      </c>
      <c r="I53" s="409">
        <f t="shared" ca="1" si="21"/>
        <v>36.531999999999996</v>
      </c>
      <c r="J53" s="409">
        <f t="shared" ca="1" si="22"/>
        <v>38.359000000000002</v>
      </c>
      <c r="K53" s="409">
        <f t="shared" ca="1" si="23"/>
        <v>40.277000000000001</v>
      </c>
      <c r="L53" s="511"/>
      <c r="M53" s="335" t="s">
        <v>588</v>
      </c>
      <c r="N53" s="331" t="str">
        <f t="shared" si="24"/>
        <v>04034C</v>
      </c>
      <c r="O53" s="410" t="str">
        <f t="shared" si="18"/>
        <v>128</v>
      </c>
      <c r="P53" s="332" t="str">
        <f t="shared" si="25"/>
        <v xml:space="preserve">Engineering Tech II Eng Lab </v>
      </c>
      <c r="Q53" s="411" cm="1">
        <f t="array" aca="1" ref="Q53" ca="1">ROUND(IF($M53="Y",VLOOKUP($N53,INDIRECT($N$2),Q$5,0)*INDIRECT($M$3),VLOOKUP($N53,INDIRECT($N$2),Q$5,0)),IF(LEFT($E53,1)="N",3,0))</f>
        <v>33.134</v>
      </c>
      <c r="R53" s="411" cm="1">
        <f t="array" aca="1" ref="R53" ca="1">ROUND(IF($M53="Y",VLOOKUP($N53,INDIRECT($N$2),R$5,0)*INDIRECT($M$3),VLOOKUP($N53,INDIRECT($N$2),R$5,0)),IF(LEFT($E53,1)="N",3,0))</f>
        <v>34.792999999999999</v>
      </c>
      <c r="S53" s="411" cm="1">
        <f t="array" aca="1" ref="S53" ca="1">ROUND(IF($M53="Y",VLOOKUP($N53,INDIRECT($N$2),S$5,0)*INDIRECT($M$3),VLOOKUP($N53,INDIRECT($N$2),S$5,0)),IF(LEFT($E53,1)="N",3,0))</f>
        <v>36.531999999999996</v>
      </c>
      <c r="T53" s="411" cm="1">
        <f t="array" aca="1" ref="T53" ca="1">ROUND(IF($M53="Y",VLOOKUP($N53,INDIRECT($N$2),T$5,0)*INDIRECT($M$3),VLOOKUP($N53,INDIRECT($N$2),T$5,0)),IF(LEFT($E53,1)="N",3,0))</f>
        <v>38.359000000000002</v>
      </c>
      <c r="U53" s="411" cm="1">
        <f t="array" aca="1" ref="U53" ca="1">ROUND(IF($M53="Y",VLOOKUP($N53,INDIRECT($N$2),U$5,0)*INDIRECT($M$3),VLOOKUP($N53,INDIRECT($N$2),U$5,0)),IF(LEFT($E53,1)="N",3,0))</f>
        <v>40.277000000000001</v>
      </c>
      <c r="V53" s="482"/>
      <c r="W53" s="412" t="str">
        <f t="shared" si="34"/>
        <v>Y</v>
      </c>
      <c r="X53" s="355" t="str">
        <f t="shared" si="31"/>
        <v>04034C</v>
      </c>
      <c r="Y53" s="413" t="str">
        <f t="shared" si="33"/>
        <v>128</v>
      </c>
      <c r="Z53" s="355" t="str">
        <f t="shared" si="32"/>
        <v xml:space="preserve">Engineering Tech II Eng Lab </v>
      </c>
      <c r="AA53" s="414">
        <f t="shared" ca="1" si="26"/>
        <v>33.134</v>
      </c>
      <c r="AB53" s="414">
        <f t="shared" ca="1" si="27"/>
        <v>34.792999999999999</v>
      </c>
      <c r="AC53" s="414">
        <f t="shared" ca="1" si="28"/>
        <v>36.531999999999996</v>
      </c>
      <c r="AD53" s="414">
        <f t="shared" ca="1" si="29"/>
        <v>38.359000000000002</v>
      </c>
      <c r="AE53" s="414">
        <f t="shared" ca="1" si="30"/>
        <v>40.277000000000001</v>
      </c>
    </row>
    <row r="54" spans="1:31">
      <c r="A54" s="406" t="s">
        <v>142</v>
      </c>
      <c r="B54" s="464" t="s">
        <v>144</v>
      </c>
      <c r="C54" s="406">
        <v>7</v>
      </c>
      <c r="D54" s="407" t="s">
        <v>694</v>
      </c>
      <c r="E54" s="406" t="s">
        <v>43</v>
      </c>
      <c r="F54" s="406">
        <v>328</v>
      </c>
      <c r="G54" s="409">
        <f t="shared" ca="1" si="19"/>
        <v>34.905999999999999</v>
      </c>
      <c r="H54" s="409">
        <f t="shared" ca="1" si="20"/>
        <v>36.65</v>
      </c>
      <c r="I54" s="409">
        <f t="shared" ca="1" si="21"/>
        <v>38.482999999999997</v>
      </c>
      <c r="J54" s="409">
        <f t="shared" ca="1" si="22"/>
        <v>40.406999999999996</v>
      </c>
      <c r="K54" s="409">
        <f t="shared" ca="1" si="23"/>
        <v>42.427</v>
      </c>
      <c r="L54" s="511"/>
      <c r="M54" s="335" t="s">
        <v>588</v>
      </c>
      <c r="N54" s="331" t="str">
        <f t="shared" si="24"/>
        <v>04044C</v>
      </c>
      <c r="O54" s="410" t="str">
        <f t="shared" si="18"/>
        <v>133</v>
      </c>
      <c r="P54" s="332" t="str">
        <f t="shared" si="25"/>
        <v xml:space="preserve">Engineering Tech III Graphic </v>
      </c>
      <c r="Q54" s="411" cm="1">
        <f t="array" aca="1" ref="Q54" ca="1">ROUND(IF($M54="Y",VLOOKUP($N54,INDIRECT($N$2),Q$5,0)*INDIRECT($M$3),VLOOKUP($N54,INDIRECT($N$2),Q$5,0)),IF(LEFT($E54,1)="N",3,0))</f>
        <v>34.905999999999999</v>
      </c>
      <c r="R54" s="411" cm="1">
        <f t="array" aca="1" ref="R54" ca="1">ROUND(IF($M54="Y",VLOOKUP($N54,INDIRECT($N$2),R$5,0)*INDIRECT($M$3),VLOOKUP($N54,INDIRECT($N$2),R$5,0)),IF(LEFT($E54,1)="N",3,0))</f>
        <v>36.65</v>
      </c>
      <c r="S54" s="411" cm="1">
        <f t="array" aca="1" ref="S54" ca="1">ROUND(IF($M54="Y",VLOOKUP($N54,INDIRECT($N$2),S$5,0)*INDIRECT($M$3),VLOOKUP($N54,INDIRECT($N$2),S$5,0)),IF(LEFT($E54,1)="N",3,0))</f>
        <v>38.482999999999997</v>
      </c>
      <c r="T54" s="411" cm="1">
        <f t="array" aca="1" ref="T54" ca="1">ROUND(IF($M54="Y",VLOOKUP($N54,INDIRECT($N$2),T$5,0)*INDIRECT($M$3),VLOOKUP($N54,INDIRECT($N$2),T$5,0)),IF(LEFT($E54,1)="N",3,0))</f>
        <v>40.406999999999996</v>
      </c>
      <c r="U54" s="411" cm="1">
        <f t="array" aca="1" ref="U54" ca="1">ROUND(IF($M54="Y",VLOOKUP($N54,INDIRECT($N$2),U$5,0)*INDIRECT($M$3),VLOOKUP($N54,INDIRECT($N$2),U$5,0)),IF(LEFT($E54,1)="N",3,0))</f>
        <v>42.427</v>
      </c>
      <c r="V54" s="482"/>
      <c r="W54" s="412" t="str">
        <f t="shared" si="34"/>
        <v>Y</v>
      </c>
      <c r="X54" s="355" t="str">
        <f t="shared" si="31"/>
        <v>04044C</v>
      </c>
      <c r="Y54" s="413" t="str">
        <f t="shared" si="33"/>
        <v>133</v>
      </c>
      <c r="Z54" s="355" t="str">
        <f t="shared" si="32"/>
        <v xml:space="preserve">Engineering Tech III Graphic </v>
      </c>
      <c r="AA54" s="414">
        <f t="shared" ca="1" si="26"/>
        <v>34.905999999999999</v>
      </c>
      <c r="AB54" s="414">
        <f t="shared" ca="1" si="27"/>
        <v>36.65</v>
      </c>
      <c r="AC54" s="414">
        <f t="shared" ca="1" si="28"/>
        <v>38.482999999999997</v>
      </c>
      <c r="AD54" s="414">
        <f t="shared" ca="1" si="29"/>
        <v>40.406999999999996</v>
      </c>
      <c r="AE54" s="414">
        <f t="shared" ca="1" si="30"/>
        <v>42.427</v>
      </c>
    </row>
    <row r="55" spans="1:31">
      <c r="A55" s="406" t="s">
        <v>145</v>
      </c>
      <c r="B55" s="464" t="s">
        <v>146</v>
      </c>
      <c r="C55" s="406">
        <v>7</v>
      </c>
      <c r="D55" s="407" t="s">
        <v>694</v>
      </c>
      <c r="E55" s="406" t="s">
        <v>43</v>
      </c>
      <c r="F55" s="406">
        <v>328</v>
      </c>
      <c r="G55" s="409">
        <f t="shared" ca="1" si="19"/>
        <v>34.905999999999999</v>
      </c>
      <c r="H55" s="409">
        <f t="shared" ca="1" si="20"/>
        <v>36.65</v>
      </c>
      <c r="I55" s="409">
        <f t="shared" ca="1" si="21"/>
        <v>38.482999999999997</v>
      </c>
      <c r="J55" s="409">
        <f t="shared" ca="1" si="22"/>
        <v>40.406999999999996</v>
      </c>
      <c r="K55" s="409">
        <f t="shared" ca="1" si="23"/>
        <v>42.427</v>
      </c>
      <c r="L55" s="511"/>
      <c r="M55" s="335" t="s">
        <v>588</v>
      </c>
      <c r="N55" s="331" t="str">
        <f t="shared" si="24"/>
        <v>04048C</v>
      </c>
      <c r="O55" s="410" t="str">
        <f t="shared" si="18"/>
        <v>133</v>
      </c>
      <c r="P55" s="332" t="str">
        <f t="shared" si="25"/>
        <v xml:space="preserve">Engineering Tech III Survey </v>
      </c>
      <c r="Q55" s="411" cm="1">
        <f t="array" aca="1" ref="Q55" ca="1">ROUND(IF($M55="Y",VLOOKUP($N55,INDIRECT($N$2),Q$5,0)*INDIRECT($M$3),VLOOKUP($N55,INDIRECT($N$2),Q$5,0)),IF(LEFT($E55,1)="N",3,0))</f>
        <v>34.905999999999999</v>
      </c>
      <c r="R55" s="411" cm="1">
        <f t="array" aca="1" ref="R55" ca="1">ROUND(IF($M55="Y",VLOOKUP($N55,INDIRECT($N$2),R$5,0)*INDIRECT($M$3),VLOOKUP($N55,INDIRECT($N$2),R$5,0)),IF(LEFT($E55,1)="N",3,0))</f>
        <v>36.65</v>
      </c>
      <c r="S55" s="411" cm="1">
        <f t="array" aca="1" ref="S55" ca="1">ROUND(IF($M55="Y",VLOOKUP($N55,INDIRECT($N$2),S$5,0)*INDIRECT($M$3),VLOOKUP($N55,INDIRECT($N$2),S$5,0)),IF(LEFT($E55,1)="N",3,0))</f>
        <v>38.482999999999997</v>
      </c>
      <c r="T55" s="411" cm="1">
        <f t="array" aca="1" ref="T55" ca="1">ROUND(IF($M55="Y",VLOOKUP($N55,INDIRECT($N$2),T$5,0)*INDIRECT($M$3),VLOOKUP($N55,INDIRECT($N$2),T$5,0)),IF(LEFT($E55,1)="N",3,0))</f>
        <v>40.406999999999996</v>
      </c>
      <c r="U55" s="411" cm="1">
        <f t="array" aca="1" ref="U55" ca="1">ROUND(IF($M55="Y",VLOOKUP($N55,INDIRECT($N$2),U$5,0)*INDIRECT($M$3),VLOOKUP($N55,INDIRECT($N$2),U$5,0)),IF(LEFT($E55,1)="N",3,0))</f>
        <v>42.427</v>
      </c>
      <c r="V55" s="482"/>
      <c r="W55" s="412" t="str">
        <f t="shared" si="34"/>
        <v>Y</v>
      </c>
      <c r="X55" s="355" t="str">
        <f t="shared" si="31"/>
        <v>04048C</v>
      </c>
      <c r="Y55" s="413" t="str">
        <f t="shared" si="33"/>
        <v>133</v>
      </c>
      <c r="Z55" s="355" t="str">
        <f t="shared" si="32"/>
        <v xml:space="preserve">Engineering Tech III Survey </v>
      </c>
      <c r="AA55" s="414">
        <f t="shared" ca="1" si="26"/>
        <v>34.905999999999999</v>
      </c>
      <c r="AB55" s="414">
        <f t="shared" ca="1" si="27"/>
        <v>36.65</v>
      </c>
      <c r="AC55" s="414">
        <f t="shared" ca="1" si="28"/>
        <v>38.482999999999997</v>
      </c>
      <c r="AD55" s="414">
        <f t="shared" ca="1" si="29"/>
        <v>40.406999999999996</v>
      </c>
      <c r="AE55" s="414">
        <f t="shared" ca="1" si="30"/>
        <v>42.427</v>
      </c>
    </row>
    <row r="56" spans="1:31">
      <c r="A56" s="406" t="s">
        <v>147</v>
      </c>
      <c r="B56" s="464" t="s">
        <v>149</v>
      </c>
      <c r="C56" s="406">
        <v>4</v>
      </c>
      <c r="D56" s="407" t="s">
        <v>148</v>
      </c>
      <c r="E56" s="406" t="s">
        <v>43</v>
      </c>
      <c r="F56" s="406">
        <v>190</v>
      </c>
      <c r="G56" s="409">
        <f t="shared" ca="1" si="19"/>
        <v>24.451000000000001</v>
      </c>
      <c r="H56" s="409">
        <f t="shared" ca="1" si="20"/>
        <v>25.670999999999999</v>
      </c>
      <c r="I56" s="409">
        <f t="shared" ca="1" si="21"/>
        <v>26.959</v>
      </c>
      <c r="J56" s="409">
        <f t="shared" ca="1" si="22"/>
        <v>28.305</v>
      </c>
      <c r="K56" s="409">
        <f t="shared" ca="1" si="23"/>
        <v>29.719000000000001</v>
      </c>
      <c r="L56" s="511"/>
      <c r="M56" s="335" t="s">
        <v>588</v>
      </c>
      <c r="N56" s="331" t="str">
        <f t="shared" si="24"/>
        <v>04031C</v>
      </c>
      <c r="O56" s="410" t="str">
        <f t="shared" si="18"/>
        <v>003</v>
      </c>
      <c r="P56" s="332" t="str">
        <f t="shared" si="25"/>
        <v xml:space="preserve">Engineering Technician Asst </v>
      </c>
      <c r="Q56" s="411" cm="1">
        <f t="array" aca="1" ref="Q56" ca="1">ROUND(IF($M56="Y",VLOOKUP($N56,INDIRECT($N$2),Q$5,0)*INDIRECT($M$3),VLOOKUP($N56,INDIRECT($N$2),Q$5,0)),IF(LEFT($E56,1)="N",3,0))</f>
        <v>24.451000000000001</v>
      </c>
      <c r="R56" s="411" cm="1">
        <f t="array" aca="1" ref="R56" ca="1">ROUND(IF($M56="Y",VLOOKUP($N56,INDIRECT($N$2),R$5,0)*INDIRECT($M$3),VLOOKUP($N56,INDIRECT($N$2),R$5,0)),IF(LEFT($E56,1)="N",3,0))</f>
        <v>25.670999999999999</v>
      </c>
      <c r="S56" s="411" cm="1">
        <f t="array" aca="1" ref="S56" ca="1">ROUND(IF($M56="Y",VLOOKUP($N56,INDIRECT($N$2),S$5,0)*INDIRECT($M$3),VLOOKUP($N56,INDIRECT($N$2),S$5,0)),IF(LEFT($E56,1)="N",3,0))</f>
        <v>26.959</v>
      </c>
      <c r="T56" s="411" cm="1">
        <f t="array" aca="1" ref="T56" ca="1">ROUND(IF($M56="Y",VLOOKUP($N56,INDIRECT($N$2),T$5,0)*INDIRECT($M$3),VLOOKUP($N56,INDIRECT($N$2),T$5,0)),IF(LEFT($E56,1)="N",3,0))</f>
        <v>28.305</v>
      </c>
      <c r="U56" s="411" cm="1">
        <f t="array" aca="1" ref="U56" ca="1">ROUND(IF($M56="Y",VLOOKUP($N56,INDIRECT($N$2),U$5,0)*INDIRECT($M$3),VLOOKUP($N56,INDIRECT($N$2),U$5,0)),IF(LEFT($E56,1)="N",3,0))</f>
        <v>29.719000000000001</v>
      </c>
      <c r="V56" s="482"/>
      <c r="W56" s="412" t="str">
        <f t="shared" si="34"/>
        <v>Y</v>
      </c>
      <c r="X56" s="355" t="str">
        <f t="shared" si="31"/>
        <v>04031C</v>
      </c>
      <c r="Y56" s="413" t="str">
        <f t="shared" si="33"/>
        <v>003</v>
      </c>
      <c r="Z56" s="355" t="str">
        <f t="shared" si="32"/>
        <v xml:space="preserve">Engineering Technician Asst </v>
      </c>
      <c r="AA56" s="414">
        <f t="shared" ca="1" si="26"/>
        <v>24.451000000000001</v>
      </c>
      <c r="AB56" s="414">
        <f t="shared" ca="1" si="27"/>
        <v>25.670999999999999</v>
      </c>
      <c r="AC56" s="414">
        <f t="shared" ca="1" si="28"/>
        <v>26.959</v>
      </c>
      <c r="AD56" s="414">
        <f t="shared" ca="1" si="29"/>
        <v>28.305</v>
      </c>
      <c r="AE56" s="414">
        <f t="shared" ca="1" si="30"/>
        <v>29.719000000000001</v>
      </c>
    </row>
    <row r="57" spans="1:31">
      <c r="A57" s="406" t="s">
        <v>150</v>
      </c>
      <c r="B57" s="464" t="s">
        <v>450</v>
      </c>
      <c r="C57" s="406">
        <v>5</v>
      </c>
      <c r="D57" s="407" t="s">
        <v>692</v>
      </c>
      <c r="E57" s="406" t="s">
        <v>43</v>
      </c>
      <c r="F57" s="406">
        <v>268</v>
      </c>
      <c r="G57" s="409">
        <f t="shared" ca="1" si="19"/>
        <v>29.376999999999999</v>
      </c>
      <c r="H57" s="409">
        <f t="shared" ca="1" si="20"/>
        <v>30.847000000000001</v>
      </c>
      <c r="I57" s="409">
        <f t="shared" ca="1" si="21"/>
        <v>32.387999999999998</v>
      </c>
      <c r="J57" s="409">
        <f t="shared" ca="1" si="22"/>
        <v>34.006</v>
      </c>
      <c r="K57" s="409">
        <f t="shared" ca="1" si="23"/>
        <v>35.709000000000003</v>
      </c>
      <c r="L57" s="511"/>
      <c r="M57" s="335" t="s">
        <v>588</v>
      </c>
      <c r="N57" s="331" t="str">
        <f t="shared" si="24"/>
        <v>04022C</v>
      </c>
      <c r="O57" s="410" t="str">
        <f t="shared" si="18"/>
        <v>127</v>
      </c>
      <c r="P57" s="332" t="str">
        <f t="shared" si="25"/>
        <v xml:space="preserve">Engineering Technician I </v>
      </c>
      <c r="Q57" s="411" cm="1">
        <f t="array" aca="1" ref="Q57" ca="1">ROUND(IF($M57="Y",VLOOKUP($N57,INDIRECT($N$2),Q$5,0)*INDIRECT($M$3),VLOOKUP($N57,INDIRECT($N$2),Q$5,0)),IF(LEFT($E57,1)="N",3,0))</f>
        <v>29.376999999999999</v>
      </c>
      <c r="R57" s="411" cm="1">
        <f t="array" aca="1" ref="R57" ca="1">ROUND(IF($M57="Y",VLOOKUP($N57,INDIRECT($N$2),R$5,0)*INDIRECT($M$3),VLOOKUP($N57,INDIRECT($N$2),R$5,0)),IF(LEFT($E57,1)="N",3,0))</f>
        <v>30.847000000000001</v>
      </c>
      <c r="S57" s="411" cm="1">
        <f t="array" aca="1" ref="S57" ca="1">ROUND(IF($M57="Y",VLOOKUP($N57,INDIRECT($N$2),S$5,0)*INDIRECT($M$3),VLOOKUP($N57,INDIRECT($N$2),S$5,0)),IF(LEFT($E57,1)="N",3,0))</f>
        <v>32.387999999999998</v>
      </c>
      <c r="T57" s="411" cm="1">
        <f t="array" aca="1" ref="T57" ca="1">ROUND(IF($M57="Y",VLOOKUP($N57,INDIRECT($N$2),T$5,0)*INDIRECT($M$3),VLOOKUP($N57,INDIRECT($N$2),T$5,0)),IF(LEFT($E57,1)="N",3,0))</f>
        <v>34.006</v>
      </c>
      <c r="U57" s="411" cm="1">
        <f t="array" aca="1" ref="U57" ca="1">ROUND(IF($M57="Y",VLOOKUP($N57,INDIRECT($N$2),U$5,0)*INDIRECT($M$3),VLOOKUP($N57,INDIRECT($N$2),U$5,0)),IF(LEFT($E57,1)="N",3,0))</f>
        <v>35.709000000000003</v>
      </c>
      <c r="V57" s="482"/>
      <c r="W57" s="412" t="str">
        <f t="shared" si="34"/>
        <v>Y</v>
      </c>
      <c r="X57" s="355" t="str">
        <f t="shared" si="31"/>
        <v>04022C</v>
      </c>
      <c r="Y57" s="413" t="str">
        <f t="shared" si="33"/>
        <v>127</v>
      </c>
      <c r="Z57" s="355" t="str">
        <f t="shared" si="32"/>
        <v xml:space="preserve">Engineering Technician I </v>
      </c>
      <c r="AA57" s="414">
        <f t="shared" ca="1" si="26"/>
        <v>29.376999999999999</v>
      </c>
      <c r="AB57" s="414">
        <f t="shared" ca="1" si="27"/>
        <v>30.847000000000001</v>
      </c>
      <c r="AC57" s="414">
        <f t="shared" ca="1" si="28"/>
        <v>32.387999999999998</v>
      </c>
      <c r="AD57" s="414">
        <f t="shared" ca="1" si="29"/>
        <v>34.006</v>
      </c>
      <c r="AE57" s="414">
        <f t="shared" ca="1" si="30"/>
        <v>35.709000000000003</v>
      </c>
    </row>
    <row r="58" spans="1:31">
      <c r="A58" s="406" t="s">
        <v>152</v>
      </c>
      <c r="B58" s="464" t="s">
        <v>451</v>
      </c>
      <c r="C58" s="406">
        <v>6</v>
      </c>
      <c r="D58" s="407" t="s">
        <v>693</v>
      </c>
      <c r="E58" s="406" t="s">
        <v>43</v>
      </c>
      <c r="F58" s="406">
        <v>305</v>
      </c>
      <c r="G58" s="409">
        <f t="shared" ca="1" si="19"/>
        <v>33.134</v>
      </c>
      <c r="H58" s="409">
        <f t="shared" ca="1" si="20"/>
        <v>34.792999999999999</v>
      </c>
      <c r="I58" s="409">
        <f t="shared" ca="1" si="21"/>
        <v>36.531999999999996</v>
      </c>
      <c r="J58" s="409">
        <f t="shared" ca="1" si="22"/>
        <v>38.359000000000002</v>
      </c>
      <c r="K58" s="409">
        <f t="shared" ca="1" si="23"/>
        <v>40.277000000000001</v>
      </c>
      <c r="L58" s="511"/>
      <c r="M58" s="335" t="s">
        <v>588</v>
      </c>
      <c r="N58" s="331" t="str">
        <f t="shared" si="24"/>
        <v>04032C</v>
      </c>
      <c r="O58" s="410" t="str">
        <f t="shared" si="18"/>
        <v>128</v>
      </c>
      <c r="P58" s="332" t="str">
        <f t="shared" si="25"/>
        <v xml:space="preserve">Engineering Technician II </v>
      </c>
      <c r="Q58" s="411" cm="1">
        <f t="array" aca="1" ref="Q58" ca="1">ROUND(IF($M58="Y",VLOOKUP($N58,INDIRECT($N$2),Q$5,0)*INDIRECT($M$3),VLOOKUP($N58,INDIRECT($N$2),Q$5,0)),IF(LEFT($E58,1)="N",3,0))</f>
        <v>33.134</v>
      </c>
      <c r="R58" s="411" cm="1">
        <f t="array" aca="1" ref="R58" ca="1">ROUND(IF($M58="Y",VLOOKUP($N58,INDIRECT($N$2),R$5,0)*INDIRECT($M$3),VLOOKUP($N58,INDIRECT($N$2),R$5,0)),IF(LEFT($E58,1)="N",3,0))</f>
        <v>34.792999999999999</v>
      </c>
      <c r="S58" s="411" cm="1">
        <f t="array" aca="1" ref="S58" ca="1">ROUND(IF($M58="Y",VLOOKUP($N58,INDIRECT($N$2),S$5,0)*INDIRECT($M$3),VLOOKUP($N58,INDIRECT($N$2),S$5,0)),IF(LEFT($E58,1)="N",3,0))</f>
        <v>36.531999999999996</v>
      </c>
      <c r="T58" s="411" cm="1">
        <f t="array" aca="1" ref="T58" ca="1">ROUND(IF($M58="Y",VLOOKUP($N58,INDIRECT($N$2),T$5,0)*INDIRECT($M$3),VLOOKUP($N58,INDIRECT($N$2),T$5,0)),IF(LEFT($E58,1)="N",3,0))</f>
        <v>38.359000000000002</v>
      </c>
      <c r="U58" s="411" cm="1">
        <f t="array" aca="1" ref="U58" ca="1">ROUND(IF($M58="Y",VLOOKUP($N58,INDIRECT($N$2),U$5,0)*INDIRECT($M$3),VLOOKUP($N58,INDIRECT($N$2),U$5,0)),IF(LEFT($E58,1)="N",3,0))</f>
        <v>40.277000000000001</v>
      </c>
      <c r="V58" s="482"/>
      <c r="W58" s="412" t="str">
        <f t="shared" si="34"/>
        <v>Y</v>
      </c>
      <c r="X58" s="355" t="str">
        <f t="shared" si="31"/>
        <v>04032C</v>
      </c>
      <c r="Y58" s="413" t="str">
        <f t="shared" si="33"/>
        <v>128</v>
      </c>
      <c r="Z58" s="355" t="str">
        <f t="shared" si="32"/>
        <v xml:space="preserve">Engineering Technician II </v>
      </c>
      <c r="AA58" s="414">
        <f t="shared" ca="1" si="26"/>
        <v>33.134</v>
      </c>
      <c r="AB58" s="414">
        <f t="shared" ca="1" si="27"/>
        <v>34.792999999999999</v>
      </c>
      <c r="AC58" s="414">
        <f t="shared" ca="1" si="28"/>
        <v>36.531999999999996</v>
      </c>
      <c r="AD58" s="414">
        <f t="shared" ca="1" si="29"/>
        <v>38.359000000000002</v>
      </c>
      <c r="AE58" s="414">
        <f t="shared" ca="1" si="30"/>
        <v>40.277000000000001</v>
      </c>
    </row>
    <row r="59" spans="1:31">
      <c r="A59" s="406" t="s">
        <v>154</v>
      </c>
      <c r="B59" s="464" t="s">
        <v>452</v>
      </c>
      <c r="C59" s="406">
        <v>7</v>
      </c>
      <c r="D59" s="407" t="s">
        <v>694</v>
      </c>
      <c r="E59" s="406" t="s">
        <v>43</v>
      </c>
      <c r="F59" s="406">
        <v>328</v>
      </c>
      <c r="G59" s="409">
        <f t="shared" ca="1" si="19"/>
        <v>34.905999999999999</v>
      </c>
      <c r="H59" s="409">
        <f t="shared" ca="1" si="20"/>
        <v>36.65</v>
      </c>
      <c r="I59" s="409">
        <f t="shared" ca="1" si="21"/>
        <v>38.482999999999997</v>
      </c>
      <c r="J59" s="409">
        <f t="shared" ca="1" si="22"/>
        <v>40.406999999999996</v>
      </c>
      <c r="K59" s="409">
        <f t="shared" ca="1" si="23"/>
        <v>42.427</v>
      </c>
      <c r="L59" s="511"/>
      <c r="M59" s="335" t="s">
        <v>588</v>
      </c>
      <c r="N59" s="331" t="str">
        <f t="shared" si="24"/>
        <v>04042C</v>
      </c>
      <c r="O59" s="410" t="str">
        <f t="shared" si="18"/>
        <v>133</v>
      </c>
      <c r="P59" s="332" t="str">
        <f t="shared" si="25"/>
        <v xml:space="preserve">Engineering Technician III </v>
      </c>
      <c r="Q59" s="411" cm="1">
        <f t="array" aca="1" ref="Q59" ca="1">ROUND(IF($M59="Y",VLOOKUP($N59,INDIRECT($N$2),Q$5,0)*INDIRECT($M$3),VLOOKUP($N59,INDIRECT($N$2),Q$5,0)),IF(LEFT($E59,1)="N",3,0))</f>
        <v>34.905999999999999</v>
      </c>
      <c r="R59" s="411" cm="1">
        <f t="array" aca="1" ref="R59" ca="1">ROUND(IF($M59="Y",VLOOKUP($N59,INDIRECT($N$2),R$5,0)*INDIRECT($M$3),VLOOKUP($N59,INDIRECT($N$2),R$5,0)),IF(LEFT($E59,1)="N",3,0))</f>
        <v>36.65</v>
      </c>
      <c r="S59" s="411" cm="1">
        <f t="array" aca="1" ref="S59" ca="1">ROUND(IF($M59="Y",VLOOKUP($N59,INDIRECT($N$2),S$5,0)*INDIRECT($M$3),VLOOKUP($N59,INDIRECT($N$2),S$5,0)),IF(LEFT($E59,1)="N",3,0))</f>
        <v>38.482999999999997</v>
      </c>
      <c r="T59" s="411" cm="1">
        <f t="array" aca="1" ref="T59" ca="1">ROUND(IF($M59="Y",VLOOKUP($N59,INDIRECT($N$2),T$5,0)*INDIRECT($M$3),VLOOKUP($N59,INDIRECT($N$2),T$5,0)),IF(LEFT($E59,1)="N",3,0))</f>
        <v>40.406999999999996</v>
      </c>
      <c r="U59" s="411" cm="1">
        <f t="array" aca="1" ref="U59" ca="1">ROUND(IF($M59="Y",VLOOKUP($N59,INDIRECT($N$2),U$5,0)*INDIRECT($M$3),VLOOKUP($N59,INDIRECT($N$2),U$5,0)),IF(LEFT($E59,1)="N",3,0))</f>
        <v>42.427</v>
      </c>
      <c r="V59" s="482"/>
      <c r="W59" s="412" t="str">
        <f t="shared" si="34"/>
        <v>Y</v>
      </c>
      <c r="X59" s="355" t="str">
        <f t="shared" si="31"/>
        <v>04042C</v>
      </c>
      <c r="Y59" s="413" t="str">
        <f t="shared" si="33"/>
        <v>133</v>
      </c>
      <c r="Z59" s="355" t="str">
        <f t="shared" si="32"/>
        <v xml:space="preserve">Engineering Technician III </v>
      </c>
      <c r="AA59" s="414">
        <f t="shared" ca="1" si="26"/>
        <v>34.905999999999999</v>
      </c>
      <c r="AB59" s="414">
        <f t="shared" ca="1" si="27"/>
        <v>36.65</v>
      </c>
      <c r="AC59" s="414">
        <f t="shared" ca="1" si="28"/>
        <v>38.482999999999997</v>
      </c>
      <c r="AD59" s="414">
        <f t="shared" ca="1" si="29"/>
        <v>40.406999999999996</v>
      </c>
      <c r="AE59" s="414">
        <f t="shared" ca="1" si="30"/>
        <v>42.427</v>
      </c>
    </row>
    <row r="60" spans="1:31">
      <c r="A60" s="406" t="s">
        <v>156</v>
      </c>
      <c r="B60" s="464" t="s">
        <v>158</v>
      </c>
      <c r="C60" s="406">
        <v>6</v>
      </c>
      <c r="D60" s="407" t="s">
        <v>693</v>
      </c>
      <c r="E60" s="406" t="s">
        <v>43</v>
      </c>
      <c r="F60" s="406">
        <v>305</v>
      </c>
      <c r="G60" s="409">
        <f t="shared" ca="1" si="19"/>
        <v>33.134</v>
      </c>
      <c r="H60" s="409">
        <f t="shared" ca="1" si="20"/>
        <v>34.792999999999999</v>
      </c>
      <c r="I60" s="409">
        <f t="shared" ca="1" si="21"/>
        <v>36.531999999999996</v>
      </c>
      <c r="J60" s="409">
        <f t="shared" ca="1" si="22"/>
        <v>38.359000000000002</v>
      </c>
      <c r="K60" s="409">
        <f t="shared" ca="1" si="23"/>
        <v>40.277000000000001</v>
      </c>
      <c r="L60" s="511"/>
      <c r="M60" s="335" t="s">
        <v>588</v>
      </c>
      <c r="N60" s="331" t="str">
        <f t="shared" si="24"/>
        <v>04232C</v>
      </c>
      <c r="O60" s="410" t="str">
        <f t="shared" si="18"/>
        <v>128</v>
      </c>
      <c r="P60" s="332" t="str">
        <f t="shared" si="25"/>
        <v>Evidence Technician</v>
      </c>
      <c r="Q60" s="411" cm="1">
        <f t="array" aca="1" ref="Q60" ca="1">ROUND(IF($M60="Y",VLOOKUP($N60,INDIRECT($N$2),Q$5,0)*INDIRECT($M$3),VLOOKUP($N60,INDIRECT($N$2),Q$5,0)),IF(LEFT($E60,1)="N",3,0))</f>
        <v>33.134</v>
      </c>
      <c r="R60" s="411" cm="1">
        <f t="array" aca="1" ref="R60" ca="1">ROUND(IF($M60="Y",VLOOKUP($N60,INDIRECT($N$2),R$5,0)*INDIRECT($M$3),VLOOKUP($N60,INDIRECT($N$2),R$5,0)),IF(LEFT($E60,1)="N",3,0))</f>
        <v>34.792999999999999</v>
      </c>
      <c r="S60" s="411" cm="1">
        <f t="array" aca="1" ref="S60" ca="1">ROUND(IF($M60="Y",VLOOKUP($N60,INDIRECT($N$2),S$5,0)*INDIRECT($M$3),VLOOKUP($N60,INDIRECT($N$2),S$5,0)),IF(LEFT($E60,1)="N",3,0))</f>
        <v>36.531999999999996</v>
      </c>
      <c r="T60" s="411" cm="1">
        <f t="array" aca="1" ref="T60" ca="1">ROUND(IF($M60="Y",VLOOKUP($N60,INDIRECT($N$2),T$5,0)*INDIRECT($M$3),VLOOKUP($N60,INDIRECT($N$2),T$5,0)),IF(LEFT($E60,1)="N",3,0))</f>
        <v>38.359000000000002</v>
      </c>
      <c r="U60" s="411" cm="1">
        <f t="array" aca="1" ref="U60" ca="1">ROUND(IF($M60="Y",VLOOKUP($N60,INDIRECT($N$2),U$5,0)*INDIRECT($M$3),VLOOKUP($N60,INDIRECT($N$2),U$5,0)),IF(LEFT($E60,1)="N",3,0))</f>
        <v>40.277000000000001</v>
      </c>
      <c r="V60" s="482"/>
      <c r="W60" s="412" t="str">
        <f t="shared" si="34"/>
        <v>Y</v>
      </c>
      <c r="X60" s="355" t="str">
        <f t="shared" si="31"/>
        <v>04232C</v>
      </c>
      <c r="Y60" s="413" t="str">
        <f t="shared" si="33"/>
        <v>128</v>
      </c>
      <c r="Z60" s="355" t="str">
        <f t="shared" si="32"/>
        <v>Evidence Technician</v>
      </c>
      <c r="AA60" s="414">
        <f t="shared" ca="1" si="26"/>
        <v>33.134</v>
      </c>
      <c r="AB60" s="414">
        <f t="shared" ca="1" si="27"/>
        <v>34.792999999999999</v>
      </c>
      <c r="AC60" s="414">
        <f t="shared" ca="1" si="28"/>
        <v>36.531999999999996</v>
      </c>
      <c r="AD60" s="414">
        <f t="shared" ca="1" si="29"/>
        <v>38.359000000000002</v>
      </c>
      <c r="AE60" s="414">
        <f t="shared" ca="1" si="30"/>
        <v>40.277000000000001</v>
      </c>
    </row>
    <row r="61" spans="1:31">
      <c r="A61" s="406" t="s">
        <v>159</v>
      </c>
      <c r="B61" s="464" t="s">
        <v>440</v>
      </c>
      <c r="C61" s="406">
        <v>4</v>
      </c>
      <c r="D61" s="407" t="s">
        <v>160</v>
      </c>
      <c r="E61" s="406" t="s">
        <v>43</v>
      </c>
      <c r="F61" s="406">
        <v>218</v>
      </c>
      <c r="G61" s="409">
        <f t="shared" ca="1" si="19"/>
        <v>25.048999999999999</v>
      </c>
      <c r="H61" s="409">
        <f t="shared" ca="1" si="20"/>
        <v>26.303000000000001</v>
      </c>
      <c r="I61" s="409">
        <f t="shared" ca="1" si="21"/>
        <v>27.617000000000001</v>
      </c>
      <c r="J61" s="409">
        <f t="shared" ca="1" si="22"/>
        <v>28.997</v>
      </c>
      <c r="K61" s="409">
        <f t="shared" ca="1" si="23"/>
        <v>30.448</v>
      </c>
      <c r="L61" s="511"/>
      <c r="M61" s="335" t="s">
        <v>588</v>
      </c>
      <c r="N61" s="331" t="str">
        <f t="shared" si="24"/>
        <v>04260C</v>
      </c>
      <c r="O61" s="410" t="str">
        <f t="shared" si="18"/>
        <v>151</v>
      </c>
      <c r="P61" s="332" t="str">
        <f t="shared" si="25"/>
        <v>Exhibitor Services Specialist I</v>
      </c>
      <c r="Q61" s="411" cm="1">
        <f t="array" aca="1" ref="Q61" ca="1">ROUND(IF($M61="Y",VLOOKUP($N61,INDIRECT($N$2),Q$5,0)*INDIRECT($M$3),VLOOKUP($N61,INDIRECT($N$2),Q$5,0)),IF(LEFT($E61,1)="N",3,0))</f>
        <v>25.048999999999999</v>
      </c>
      <c r="R61" s="411" cm="1">
        <f t="array" aca="1" ref="R61" ca="1">ROUND(IF($M61="Y",VLOOKUP($N61,INDIRECT($N$2),R$5,0)*INDIRECT($M$3),VLOOKUP($N61,INDIRECT($N$2),R$5,0)),IF(LEFT($E61,1)="N",3,0))</f>
        <v>26.303000000000001</v>
      </c>
      <c r="S61" s="411" cm="1">
        <f t="array" aca="1" ref="S61" ca="1">ROUND(IF($M61="Y",VLOOKUP($N61,INDIRECT($N$2),S$5,0)*INDIRECT($M$3),VLOOKUP($N61,INDIRECT($N$2),S$5,0)),IF(LEFT($E61,1)="N",3,0))</f>
        <v>27.617000000000001</v>
      </c>
      <c r="T61" s="411" cm="1">
        <f t="array" aca="1" ref="T61" ca="1">ROUND(IF($M61="Y",VLOOKUP($N61,INDIRECT($N$2),T$5,0)*INDIRECT($M$3),VLOOKUP($N61,INDIRECT($N$2),T$5,0)),IF(LEFT($E61,1)="N",3,0))</f>
        <v>28.997</v>
      </c>
      <c r="U61" s="411" cm="1">
        <f t="array" aca="1" ref="U61" ca="1">ROUND(IF($M61="Y",VLOOKUP($N61,INDIRECT($N$2),U$5,0)*INDIRECT($M$3),VLOOKUP($N61,INDIRECT($N$2),U$5,0)),IF(LEFT($E61,1)="N",3,0))</f>
        <v>30.448</v>
      </c>
      <c r="V61" s="482"/>
      <c r="W61" s="412" t="str">
        <f t="shared" si="34"/>
        <v>Y</v>
      </c>
      <c r="X61" s="355" t="str">
        <f t="shared" si="31"/>
        <v>04260C</v>
      </c>
      <c r="Y61" s="413" t="str">
        <f t="shared" si="33"/>
        <v>151</v>
      </c>
      <c r="Z61" s="355" t="str">
        <f t="shared" si="32"/>
        <v>Exhibitor Services Specialist I</v>
      </c>
      <c r="AA61" s="414">
        <f t="shared" ca="1" si="26"/>
        <v>25.048999999999999</v>
      </c>
      <c r="AB61" s="414">
        <f t="shared" ca="1" si="27"/>
        <v>26.303000000000001</v>
      </c>
      <c r="AC61" s="414">
        <f t="shared" ca="1" si="28"/>
        <v>27.617000000000001</v>
      </c>
      <c r="AD61" s="414">
        <f t="shared" ca="1" si="29"/>
        <v>28.997</v>
      </c>
      <c r="AE61" s="414">
        <f t="shared" ca="1" si="30"/>
        <v>30.448</v>
      </c>
    </row>
    <row r="62" spans="1:31">
      <c r="A62" s="406" t="s">
        <v>162</v>
      </c>
      <c r="B62" s="464" t="s">
        <v>441</v>
      </c>
      <c r="C62" s="406">
        <v>5</v>
      </c>
      <c r="D62" s="407" t="s">
        <v>163</v>
      </c>
      <c r="E62" s="406" t="s">
        <v>43</v>
      </c>
      <c r="F62" s="406">
        <v>253</v>
      </c>
      <c r="G62" s="409">
        <f t="shared" ca="1" si="19"/>
        <v>27.536000000000001</v>
      </c>
      <c r="H62" s="409">
        <f t="shared" ca="1" si="20"/>
        <v>28.911999999999999</v>
      </c>
      <c r="I62" s="409">
        <f t="shared" ca="1" si="21"/>
        <v>30.359000000000002</v>
      </c>
      <c r="J62" s="409">
        <f t="shared" ca="1" si="22"/>
        <v>31.878</v>
      </c>
      <c r="K62" s="409">
        <f t="shared" ca="1" si="23"/>
        <v>33.470999999999997</v>
      </c>
      <c r="L62" s="511"/>
      <c r="M62" s="335" t="s">
        <v>588</v>
      </c>
      <c r="N62" s="331" t="str">
        <f t="shared" si="24"/>
        <v>04261C</v>
      </c>
      <c r="O62" s="410" t="str">
        <f t="shared" ref="O62:O92" si="35">D62</f>
        <v>051</v>
      </c>
      <c r="P62" s="332" t="str">
        <f t="shared" si="25"/>
        <v>Exhibitor Services Specialist II</v>
      </c>
      <c r="Q62" s="411" cm="1">
        <f t="array" aca="1" ref="Q62" ca="1">ROUND(IF($M62="Y",VLOOKUP($N62,INDIRECT($N$2),Q$5,0)*INDIRECT($M$3),VLOOKUP($N62,INDIRECT($N$2),Q$5,0)),IF(LEFT($E62,1)="N",3,0))</f>
        <v>27.536000000000001</v>
      </c>
      <c r="R62" s="411" cm="1">
        <f t="array" aca="1" ref="R62" ca="1">ROUND(IF($M62="Y",VLOOKUP($N62,INDIRECT($N$2),R$5,0)*INDIRECT($M$3),VLOOKUP($N62,INDIRECT($N$2),R$5,0)),IF(LEFT($E62,1)="N",3,0))</f>
        <v>28.911999999999999</v>
      </c>
      <c r="S62" s="411" cm="1">
        <f t="array" aca="1" ref="S62" ca="1">ROUND(IF($M62="Y",VLOOKUP($N62,INDIRECT($N$2),S$5,0)*INDIRECT($M$3),VLOOKUP($N62,INDIRECT($N$2),S$5,0)),IF(LEFT($E62,1)="N",3,0))</f>
        <v>30.359000000000002</v>
      </c>
      <c r="T62" s="411" cm="1">
        <f t="array" aca="1" ref="T62" ca="1">ROUND(IF($M62="Y",VLOOKUP($N62,INDIRECT($N$2),T$5,0)*INDIRECT($M$3),VLOOKUP($N62,INDIRECT($N$2),T$5,0)),IF(LEFT($E62,1)="N",3,0))</f>
        <v>31.878</v>
      </c>
      <c r="U62" s="411" cm="1">
        <f t="array" aca="1" ref="U62" ca="1">ROUND(IF($M62="Y",VLOOKUP($N62,INDIRECT($N$2),U$5,0)*INDIRECT($M$3),VLOOKUP($N62,INDIRECT($N$2),U$5,0)),IF(LEFT($E62,1)="N",3,0))</f>
        <v>33.470999999999997</v>
      </c>
      <c r="V62" s="482"/>
      <c r="W62" s="412" t="str">
        <f t="shared" si="34"/>
        <v>Y</v>
      </c>
      <c r="X62" s="355" t="str">
        <f t="shared" si="31"/>
        <v>04261C</v>
      </c>
      <c r="Y62" s="413" t="str">
        <f t="shared" si="33"/>
        <v>051</v>
      </c>
      <c r="Z62" s="355" t="str">
        <f t="shared" si="32"/>
        <v>Exhibitor Services Specialist II</v>
      </c>
      <c r="AA62" s="414">
        <f t="shared" ca="1" si="26"/>
        <v>27.536000000000001</v>
      </c>
      <c r="AB62" s="414">
        <f t="shared" ca="1" si="27"/>
        <v>28.911999999999999</v>
      </c>
      <c r="AC62" s="414">
        <f t="shared" ca="1" si="28"/>
        <v>30.359000000000002</v>
      </c>
      <c r="AD62" s="414">
        <f t="shared" ca="1" si="29"/>
        <v>31.878</v>
      </c>
      <c r="AE62" s="414">
        <f t="shared" ca="1" si="30"/>
        <v>33.470999999999997</v>
      </c>
    </row>
    <row r="63" spans="1:31">
      <c r="A63" s="406" t="s">
        <v>168</v>
      </c>
      <c r="B63" s="464" t="s">
        <v>442</v>
      </c>
      <c r="C63" s="406">
        <v>7</v>
      </c>
      <c r="D63" s="407">
        <v>207</v>
      </c>
      <c r="E63" s="406" t="s">
        <v>43</v>
      </c>
      <c r="F63" s="406">
        <v>338</v>
      </c>
      <c r="G63" s="409">
        <f t="shared" ca="1" si="19"/>
        <v>34.941000000000003</v>
      </c>
      <c r="H63" s="409">
        <f t="shared" ca="1" si="20"/>
        <v>36.692</v>
      </c>
      <c r="I63" s="409">
        <f t="shared" ca="1" si="21"/>
        <v>38.526000000000003</v>
      </c>
      <c r="J63" s="409">
        <f t="shared" ca="1" si="22"/>
        <v>40.451999999999998</v>
      </c>
      <c r="K63" s="409">
        <f t="shared" ca="1" si="23"/>
        <v>42.476999999999997</v>
      </c>
      <c r="L63" s="511"/>
      <c r="M63" s="335" t="s">
        <v>588</v>
      </c>
      <c r="N63" s="331" t="str">
        <f t="shared" si="24"/>
        <v>04384C</v>
      </c>
      <c r="O63" s="410">
        <f t="shared" si="35"/>
        <v>207</v>
      </c>
      <c r="P63" s="332" t="str">
        <f t="shared" si="25"/>
        <v xml:space="preserve">Fire Inspections Specialist I </v>
      </c>
      <c r="Q63" s="411" cm="1">
        <f t="array" aca="1" ref="Q63" ca="1">ROUND(IF($M63="Y",VLOOKUP($N63,INDIRECT($N$2),Q$5,0)*INDIRECT($M$3),VLOOKUP($N63,INDIRECT($N$2),Q$5,0)),IF(LEFT($E63,1)="N",3,0))</f>
        <v>34.941000000000003</v>
      </c>
      <c r="R63" s="411" cm="1">
        <f t="array" aca="1" ref="R63" ca="1">ROUND(IF($M63="Y",VLOOKUP($N63,INDIRECT($N$2),R$5,0)*INDIRECT($M$3),VLOOKUP($N63,INDIRECT($N$2),R$5,0)),IF(LEFT($E63,1)="N",3,0))</f>
        <v>36.692</v>
      </c>
      <c r="S63" s="411" cm="1">
        <f t="array" aca="1" ref="S63" ca="1">ROUND(IF($M63="Y",VLOOKUP($N63,INDIRECT($N$2),S$5,0)*INDIRECT($M$3),VLOOKUP($N63,INDIRECT($N$2),S$5,0)),IF(LEFT($E63,1)="N",3,0))</f>
        <v>38.526000000000003</v>
      </c>
      <c r="T63" s="411" cm="1">
        <f t="array" aca="1" ref="T63" ca="1">ROUND(IF($M63="Y",VLOOKUP($N63,INDIRECT($N$2),T$5,0)*INDIRECT($M$3),VLOOKUP($N63,INDIRECT($N$2),T$5,0)),IF(LEFT($E63,1)="N",3,0))</f>
        <v>40.451999999999998</v>
      </c>
      <c r="U63" s="411" cm="1">
        <f t="array" aca="1" ref="U63" ca="1">ROUND(IF($M63="Y",VLOOKUP($N63,INDIRECT($N$2),U$5,0)*INDIRECT($M$3),VLOOKUP($N63,INDIRECT($N$2),U$5,0)),IF(LEFT($E63,1)="N",3,0))</f>
        <v>42.476999999999997</v>
      </c>
      <c r="V63" s="482"/>
      <c r="W63" s="412" t="str">
        <f t="shared" si="34"/>
        <v>Y</v>
      </c>
      <c r="X63" s="355" t="str">
        <f t="shared" si="31"/>
        <v>04384C</v>
      </c>
      <c r="Y63" s="413">
        <f t="shared" si="33"/>
        <v>207</v>
      </c>
      <c r="Z63" s="355" t="str">
        <f t="shared" si="32"/>
        <v xml:space="preserve">Fire Inspections Specialist I </v>
      </c>
      <c r="AA63" s="414">
        <f t="shared" ca="1" si="26"/>
        <v>34.941000000000003</v>
      </c>
      <c r="AB63" s="414">
        <f t="shared" ca="1" si="27"/>
        <v>36.692</v>
      </c>
      <c r="AC63" s="414">
        <f t="shared" ca="1" si="28"/>
        <v>38.526000000000003</v>
      </c>
      <c r="AD63" s="414">
        <f t="shared" ca="1" si="29"/>
        <v>40.451999999999998</v>
      </c>
      <c r="AE63" s="414">
        <f t="shared" ca="1" si="30"/>
        <v>42.476999999999997</v>
      </c>
    </row>
    <row r="64" spans="1:31">
      <c r="A64" s="406" t="s">
        <v>170</v>
      </c>
      <c r="B64" s="464" t="s">
        <v>443</v>
      </c>
      <c r="C64" s="406">
        <v>8</v>
      </c>
      <c r="D64" s="407" t="s">
        <v>94</v>
      </c>
      <c r="E64" s="406" t="s">
        <v>43</v>
      </c>
      <c r="F64" s="406">
        <v>375</v>
      </c>
      <c r="G64" s="409">
        <f t="shared" ca="1" si="19"/>
        <v>38.006999999999998</v>
      </c>
      <c r="H64" s="409">
        <f t="shared" ca="1" si="20"/>
        <v>39.906999999999996</v>
      </c>
      <c r="I64" s="409">
        <f t="shared" ca="1" si="21"/>
        <v>41.902999999999999</v>
      </c>
      <c r="J64" s="409">
        <f t="shared" ca="1" si="22"/>
        <v>43.997</v>
      </c>
      <c r="K64" s="409">
        <f t="shared" ca="1" si="23"/>
        <v>46.2</v>
      </c>
      <c r="L64" s="511"/>
      <c r="M64" s="335" t="s">
        <v>588</v>
      </c>
      <c r="N64" s="331" t="str">
        <f t="shared" si="24"/>
        <v>04386C</v>
      </c>
      <c r="O64" s="410" t="str">
        <f t="shared" si="35"/>
        <v>099</v>
      </c>
      <c r="P64" s="332" t="str">
        <f t="shared" si="25"/>
        <v xml:space="preserve">Fire Inspections Specialist II </v>
      </c>
      <c r="Q64" s="411" cm="1">
        <f t="array" aca="1" ref="Q64" ca="1">ROUND(IF($M64="Y",VLOOKUP($N64,INDIRECT($N$2),Q$5,0)*INDIRECT($M$3),VLOOKUP($N64,INDIRECT($N$2),Q$5,0)),IF(LEFT($E64,1)="N",3,0))</f>
        <v>38.006999999999998</v>
      </c>
      <c r="R64" s="411" cm="1">
        <f t="array" aca="1" ref="R64" ca="1">ROUND(IF($M64="Y",VLOOKUP($N64,INDIRECT($N$2),R$5,0)*INDIRECT($M$3),VLOOKUP($N64,INDIRECT($N$2),R$5,0)),IF(LEFT($E64,1)="N",3,0))</f>
        <v>39.906999999999996</v>
      </c>
      <c r="S64" s="411" cm="1">
        <f t="array" aca="1" ref="S64" ca="1">ROUND(IF($M64="Y",VLOOKUP($N64,INDIRECT($N$2),S$5,0)*INDIRECT($M$3),VLOOKUP($N64,INDIRECT($N$2),S$5,0)),IF(LEFT($E64,1)="N",3,0))</f>
        <v>41.902999999999999</v>
      </c>
      <c r="T64" s="411" cm="1">
        <f t="array" aca="1" ref="T64" ca="1">ROUND(IF($M64="Y",VLOOKUP($N64,INDIRECT($N$2),T$5,0)*INDIRECT($M$3),VLOOKUP($N64,INDIRECT($N$2),T$5,0)),IF(LEFT($E64,1)="N",3,0))</f>
        <v>43.997</v>
      </c>
      <c r="U64" s="411" cm="1">
        <f t="array" aca="1" ref="U64" ca="1">ROUND(IF($M64="Y",VLOOKUP($N64,INDIRECT($N$2),U$5,0)*INDIRECT($M$3),VLOOKUP($N64,INDIRECT($N$2),U$5,0)),IF(LEFT($E64,1)="N",3,0))</f>
        <v>46.2</v>
      </c>
      <c r="V64" s="482"/>
      <c r="W64" s="412" t="str">
        <f t="shared" si="34"/>
        <v>Y</v>
      </c>
      <c r="X64" s="355" t="str">
        <f t="shared" si="31"/>
        <v>04386C</v>
      </c>
      <c r="Y64" s="413" t="str">
        <f t="shared" si="33"/>
        <v>099</v>
      </c>
      <c r="Z64" s="355" t="str">
        <f t="shared" si="32"/>
        <v xml:space="preserve">Fire Inspections Specialist II </v>
      </c>
      <c r="AA64" s="414">
        <f t="shared" ca="1" si="26"/>
        <v>38.006999999999998</v>
      </c>
      <c r="AB64" s="414">
        <f t="shared" ca="1" si="27"/>
        <v>39.906999999999996</v>
      </c>
      <c r="AC64" s="414">
        <f t="shared" ca="1" si="28"/>
        <v>41.902999999999999</v>
      </c>
      <c r="AD64" s="414">
        <f t="shared" ca="1" si="29"/>
        <v>43.997</v>
      </c>
      <c r="AE64" s="414">
        <f t="shared" ca="1" si="30"/>
        <v>46.2</v>
      </c>
    </row>
    <row r="65" spans="1:31">
      <c r="A65" s="406" t="s">
        <v>165</v>
      </c>
      <c r="B65" s="464" t="s">
        <v>465</v>
      </c>
      <c r="C65" s="406">
        <v>9</v>
      </c>
      <c r="D65" s="407">
        <v>119</v>
      </c>
      <c r="E65" s="406" t="s">
        <v>43</v>
      </c>
      <c r="F65" s="406">
        <v>418</v>
      </c>
      <c r="G65" s="409">
        <f t="shared" ca="1" si="19"/>
        <v>42.942</v>
      </c>
      <c r="H65" s="409">
        <f t="shared" ca="1" si="20"/>
        <v>45.09</v>
      </c>
      <c r="I65" s="409">
        <f t="shared" ca="1" si="21"/>
        <v>47.343000000000004</v>
      </c>
      <c r="J65" s="409">
        <f t="shared" ca="1" si="22"/>
        <v>49.710999999999999</v>
      </c>
      <c r="K65" s="409">
        <f t="shared" ca="1" si="23"/>
        <v>52.195999999999998</v>
      </c>
      <c r="L65" s="511"/>
      <c r="M65" s="335" t="s">
        <v>588</v>
      </c>
      <c r="N65" s="331" t="str">
        <f t="shared" si="24"/>
        <v>04382C</v>
      </c>
      <c r="O65" s="410">
        <f t="shared" si="35"/>
        <v>119</v>
      </c>
      <c r="P65" s="332" t="str">
        <f t="shared" si="25"/>
        <v xml:space="preserve">Fire Inspections Specialist III </v>
      </c>
      <c r="Q65" s="411" cm="1">
        <f t="array" aca="1" ref="Q65" ca="1">ROUND(IF($M65="Y",VLOOKUP($N65,INDIRECT($N$2),Q$5,0)*INDIRECT($M$3),VLOOKUP($N65,INDIRECT($N$2),Q$5,0)),IF(LEFT($E65,1)="N",3,0))</f>
        <v>42.942</v>
      </c>
      <c r="R65" s="411" cm="1">
        <f t="array" aca="1" ref="R65" ca="1">ROUND(IF($M65="Y",VLOOKUP($N65,INDIRECT($N$2),R$5,0)*INDIRECT($M$3),VLOOKUP($N65,INDIRECT($N$2),R$5,0)),IF(LEFT($E65,1)="N",3,0))</f>
        <v>45.09</v>
      </c>
      <c r="S65" s="411" cm="1">
        <f t="array" aca="1" ref="S65" ca="1">ROUND(IF($M65="Y",VLOOKUP($N65,INDIRECT($N$2),S$5,0)*INDIRECT($M$3),VLOOKUP($N65,INDIRECT($N$2),S$5,0)),IF(LEFT($E65,1)="N",3,0))</f>
        <v>47.343000000000004</v>
      </c>
      <c r="T65" s="411" cm="1">
        <f t="array" aca="1" ref="T65" ca="1">ROUND(IF($M65="Y",VLOOKUP($N65,INDIRECT($N$2),T$5,0)*INDIRECT($M$3),VLOOKUP($N65,INDIRECT($N$2),T$5,0)),IF(LEFT($E65,1)="N",3,0))</f>
        <v>49.710999999999999</v>
      </c>
      <c r="U65" s="411" cm="1">
        <f t="array" aca="1" ref="U65" ca="1">ROUND(IF($M65="Y",VLOOKUP($N65,INDIRECT($N$2),U$5,0)*INDIRECT($M$3),VLOOKUP($N65,INDIRECT($N$2),U$5,0)),IF(LEFT($E65,1)="N",3,0))</f>
        <v>52.195999999999998</v>
      </c>
      <c r="V65" s="482"/>
      <c r="W65" s="412" t="str">
        <f t="shared" si="34"/>
        <v>Y</v>
      </c>
      <c r="X65" s="355" t="str">
        <f t="shared" si="31"/>
        <v>04382C</v>
      </c>
      <c r="Y65" s="413">
        <f t="shared" si="33"/>
        <v>119</v>
      </c>
      <c r="Z65" s="355" t="str">
        <f t="shared" si="32"/>
        <v xml:space="preserve">Fire Inspections Specialist III </v>
      </c>
      <c r="AA65" s="414">
        <f t="shared" ca="1" si="26"/>
        <v>42.942</v>
      </c>
      <c r="AB65" s="414">
        <f t="shared" ca="1" si="27"/>
        <v>45.09</v>
      </c>
      <c r="AC65" s="414">
        <f t="shared" ca="1" si="28"/>
        <v>47.343000000000004</v>
      </c>
      <c r="AD65" s="414">
        <f t="shared" ca="1" si="29"/>
        <v>49.710999999999999</v>
      </c>
      <c r="AE65" s="414">
        <f t="shared" ca="1" si="30"/>
        <v>52.195999999999998</v>
      </c>
    </row>
    <row r="66" spans="1:31">
      <c r="A66" s="406" t="s">
        <v>175</v>
      </c>
      <c r="B66" s="464" t="s">
        <v>476</v>
      </c>
      <c r="C66" s="406">
        <v>7</v>
      </c>
      <c r="D66" s="407">
        <v>206</v>
      </c>
      <c r="E66" s="406" t="s">
        <v>43</v>
      </c>
      <c r="F66" s="406">
        <v>333</v>
      </c>
      <c r="G66" s="409">
        <f t="shared" ca="1" si="19"/>
        <v>34.942999999999998</v>
      </c>
      <c r="H66" s="409">
        <f t="shared" ca="1" si="20"/>
        <v>36.692</v>
      </c>
      <c r="I66" s="409">
        <f t="shared" ca="1" si="21"/>
        <v>38.526000000000003</v>
      </c>
      <c r="J66" s="409">
        <f t="shared" ca="1" si="22"/>
        <v>40.451999999999998</v>
      </c>
      <c r="K66" s="409">
        <f t="shared" ca="1" si="23"/>
        <v>42.476999999999997</v>
      </c>
      <c r="L66" s="511"/>
      <c r="M66" s="335" t="s">
        <v>588</v>
      </c>
      <c r="N66" s="331" t="str">
        <f t="shared" si="24"/>
        <v>05062C</v>
      </c>
      <c r="O66" s="410">
        <f t="shared" si="35"/>
        <v>206</v>
      </c>
      <c r="P66" s="332" t="str">
        <f t="shared" si="25"/>
        <v>Forensic FirearmsTechnician</v>
      </c>
      <c r="Q66" s="411" cm="1">
        <f t="array" aca="1" ref="Q66" ca="1">ROUND(IF($M66="Y",VLOOKUP($N66,INDIRECT($N$2),Q$5,0)*INDIRECT($M$3),VLOOKUP($N66,INDIRECT($N$2),Q$5,0)),IF(LEFT($E66,1)="N",3,0))</f>
        <v>34.942999999999998</v>
      </c>
      <c r="R66" s="411" cm="1">
        <f t="array" aca="1" ref="R66" ca="1">ROUND(IF($M66="Y",VLOOKUP($N66,INDIRECT($N$2),R$5,0)*INDIRECT($M$3),VLOOKUP($N66,INDIRECT($N$2),R$5,0)),IF(LEFT($E66,1)="N",3,0))</f>
        <v>36.692</v>
      </c>
      <c r="S66" s="411" cm="1">
        <f t="array" aca="1" ref="S66" ca="1">ROUND(IF($M66="Y",VLOOKUP($N66,INDIRECT($N$2),S$5,0)*INDIRECT($M$3),VLOOKUP($N66,INDIRECT($N$2),S$5,0)),IF(LEFT($E66,1)="N",3,0))</f>
        <v>38.526000000000003</v>
      </c>
      <c r="T66" s="411" cm="1">
        <f t="array" aca="1" ref="T66" ca="1">ROUND(IF($M66="Y",VLOOKUP($N66,INDIRECT($N$2),T$5,0)*INDIRECT($M$3),VLOOKUP($N66,INDIRECT($N$2),T$5,0)),IF(LEFT($E66,1)="N",3,0))</f>
        <v>40.451999999999998</v>
      </c>
      <c r="U66" s="411" cm="1">
        <f t="array" aca="1" ref="U66" ca="1">ROUND(IF($M66="Y",VLOOKUP($N66,INDIRECT($N$2),U$5,0)*INDIRECT($M$3),VLOOKUP($N66,INDIRECT($N$2),U$5,0)),IF(LEFT($E66,1)="N",3,0))</f>
        <v>42.476999999999997</v>
      </c>
      <c r="V66" s="482"/>
      <c r="W66" s="412" t="str">
        <f t="shared" si="34"/>
        <v>Y</v>
      </c>
      <c r="X66" s="355" t="str">
        <f t="shared" si="31"/>
        <v>05062C</v>
      </c>
      <c r="Y66" s="413">
        <f t="shared" si="33"/>
        <v>206</v>
      </c>
      <c r="Z66" s="355" t="str">
        <f t="shared" si="32"/>
        <v>Forensic FirearmsTechnician</v>
      </c>
      <c r="AA66" s="414">
        <f t="shared" ca="1" si="26"/>
        <v>34.942999999999998</v>
      </c>
      <c r="AB66" s="414">
        <f t="shared" ca="1" si="27"/>
        <v>36.692</v>
      </c>
      <c r="AC66" s="414">
        <f t="shared" ca="1" si="28"/>
        <v>38.526000000000003</v>
      </c>
      <c r="AD66" s="414">
        <f t="shared" ca="1" si="29"/>
        <v>40.451999999999998</v>
      </c>
      <c r="AE66" s="414">
        <f t="shared" ca="1" si="30"/>
        <v>42.476999999999997</v>
      </c>
    </row>
    <row r="67" spans="1:31">
      <c r="A67" s="406" t="s">
        <v>172</v>
      </c>
      <c r="B67" s="464" t="s">
        <v>176</v>
      </c>
      <c r="C67" s="406">
        <v>6</v>
      </c>
      <c r="D67" s="407" t="s">
        <v>173</v>
      </c>
      <c r="E67" s="406" t="s">
        <v>43</v>
      </c>
      <c r="F67" s="406">
        <v>305</v>
      </c>
      <c r="G67" s="409">
        <f t="shared" ca="1" si="19"/>
        <v>32.484000000000002</v>
      </c>
      <c r="H67" s="409">
        <f t="shared" ca="1" si="20"/>
        <v>34.11</v>
      </c>
      <c r="I67" s="409">
        <f t="shared" ca="1" si="21"/>
        <v>35.816000000000003</v>
      </c>
      <c r="J67" s="409">
        <f t="shared" ca="1" si="22"/>
        <v>37.606999999999999</v>
      </c>
      <c r="K67" s="409">
        <f t="shared" ca="1" si="23"/>
        <v>39.485999999999997</v>
      </c>
      <c r="L67" s="511"/>
      <c r="M67" s="335" t="s">
        <v>588</v>
      </c>
      <c r="N67" s="331" t="str">
        <f t="shared" si="24"/>
        <v>05035C</v>
      </c>
      <c r="O67" s="410" t="str">
        <f t="shared" si="35"/>
        <v>083</v>
      </c>
      <c r="P67" s="332" t="str">
        <f t="shared" si="25"/>
        <v>Forensic Technician</v>
      </c>
      <c r="Q67" s="411" cm="1">
        <f t="array" aca="1" ref="Q67" ca="1">ROUND(IF($M67="Y",VLOOKUP($N67,INDIRECT($N$2),Q$5,0)*INDIRECT($M$3),VLOOKUP($N67,INDIRECT($N$2),Q$5,0)),IF(LEFT($E67,1)="N",3,0))</f>
        <v>32.484000000000002</v>
      </c>
      <c r="R67" s="411" cm="1">
        <f t="array" aca="1" ref="R67" ca="1">ROUND(IF($M67="Y",VLOOKUP($N67,INDIRECT($N$2),R$5,0)*INDIRECT($M$3),VLOOKUP($N67,INDIRECT($N$2),R$5,0)),IF(LEFT($E67,1)="N",3,0))</f>
        <v>34.11</v>
      </c>
      <c r="S67" s="411" cm="1">
        <f t="array" aca="1" ref="S67" ca="1">ROUND(IF($M67="Y",VLOOKUP($N67,INDIRECT($N$2),S$5,0)*INDIRECT($M$3),VLOOKUP($N67,INDIRECT($N$2),S$5,0)),IF(LEFT($E67,1)="N",3,0))</f>
        <v>35.816000000000003</v>
      </c>
      <c r="T67" s="411" cm="1">
        <f t="array" aca="1" ref="T67" ca="1">ROUND(IF($M67="Y",VLOOKUP($N67,INDIRECT($N$2),T$5,0)*INDIRECT($M$3),VLOOKUP($N67,INDIRECT($N$2),T$5,0)),IF(LEFT($E67,1)="N",3,0))</f>
        <v>37.606999999999999</v>
      </c>
      <c r="U67" s="411" cm="1">
        <f t="array" aca="1" ref="U67" ca="1">ROUND(IF($M67="Y",VLOOKUP($N67,INDIRECT($N$2),U$5,0)*INDIRECT($M$3),VLOOKUP($N67,INDIRECT($N$2),U$5,0)),IF(LEFT($E67,1)="N",3,0))</f>
        <v>39.485999999999997</v>
      </c>
      <c r="V67" s="482"/>
      <c r="W67" s="412" t="str">
        <f t="shared" si="34"/>
        <v>Y</v>
      </c>
      <c r="X67" s="355" t="str">
        <f t="shared" si="31"/>
        <v>05035C</v>
      </c>
      <c r="Y67" s="413" t="str">
        <f t="shared" si="33"/>
        <v>083</v>
      </c>
      <c r="Z67" s="355" t="str">
        <f t="shared" si="32"/>
        <v>Forensic Technician</v>
      </c>
      <c r="AA67" s="414">
        <f t="shared" ca="1" si="26"/>
        <v>32.484000000000002</v>
      </c>
      <c r="AB67" s="414">
        <f t="shared" ca="1" si="27"/>
        <v>34.11</v>
      </c>
      <c r="AC67" s="414">
        <f t="shared" ca="1" si="28"/>
        <v>35.816000000000003</v>
      </c>
      <c r="AD67" s="414">
        <f t="shared" ca="1" si="29"/>
        <v>37.606999999999999</v>
      </c>
      <c r="AE67" s="414">
        <f t="shared" ca="1" si="30"/>
        <v>39.485999999999997</v>
      </c>
    </row>
    <row r="68" spans="1:31">
      <c r="A68" s="406" t="s">
        <v>177</v>
      </c>
      <c r="B68" s="464" t="s">
        <v>179</v>
      </c>
      <c r="C68" s="406">
        <v>6</v>
      </c>
      <c r="D68" s="407" t="s">
        <v>178</v>
      </c>
      <c r="E68" s="406" t="s">
        <v>43</v>
      </c>
      <c r="F68" s="406">
        <v>288</v>
      </c>
      <c r="G68" s="409">
        <f t="shared" ca="1" si="19"/>
        <v>31.248000000000001</v>
      </c>
      <c r="H68" s="409">
        <f t="shared" ca="1" si="20"/>
        <v>32.808</v>
      </c>
      <c r="I68" s="409">
        <f t="shared" ca="1" si="21"/>
        <v>34.448999999999998</v>
      </c>
      <c r="J68" s="409">
        <f t="shared" ca="1" si="22"/>
        <v>36.171999999999997</v>
      </c>
      <c r="K68" s="409">
        <f t="shared" ca="1" si="23"/>
        <v>37.979999999999997</v>
      </c>
      <c r="L68" s="511"/>
      <c r="M68" s="335" t="s">
        <v>588</v>
      </c>
      <c r="N68" s="331" t="str">
        <f t="shared" si="24"/>
        <v>05330C</v>
      </c>
      <c r="O68" s="410" t="str">
        <f t="shared" si="35"/>
        <v>081</v>
      </c>
      <c r="P68" s="332" t="str">
        <f t="shared" si="25"/>
        <v xml:space="preserve">Graphic Designer I </v>
      </c>
      <c r="Q68" s="411" cm="1">
        <f t="array" aca="1" ref="Q68" ca="1">ROUND(IF($M68="Y",VLOOKUP($N68,INDIRECT($N$2),Q$5,0)*INDIRECT($M$3),VLOOKUP($N68,INDIRECT($N$2),Q$5,0)),IF(LEFT($E68,1)="N",3,0))</f>
        <v>31.248000000000001</v>
      </c>
      <c r="R68" s="411" cm="1">
        <f t="array" aca="1" ref="R68" ca="1">ROUND(IF($M68="Y",VLOOKUP($N68,INDIRECT($N$2),R$5,0)*INDIRECT($M$3),VLOOKUP($N68,INDIRECT($N$2),R$5,0)),IF(LEFT($E68,1)="N",3,0))</f>
        <v>32.808</v>
      </c>
      <c r="S68" s="411" cm="1">
        <f t="array" aca="1" ref="S68" ca="1">ROUND(IF($M68="Y",VLOOKUP($N68,INDIRECT($N$2),S$5,0)*INDIRECT($M$3),VLOOKUP($N68,INDIRECT($N$2),S$5,0)),IF(LEFT($E68,1)="N",3,0))</f>
        <v>34.448999999999998</v>
      </c>
      <c r="T68" s="411" cm="1">
        <f t="array" aca="1" ref="T68" ca="1">ROUND(IF($M68="Y",VLOOKUP($N68,INDIRECT($N$2),T$5,0)*INDIRECT($M$3),VLOOKUP($N68,INDIRECT($N$2),T$5,0)),IF(LEFT($E68,1)="N",3,0))</f>
        <v>36.171999999999997</v>
      </c>
      <c r="U68" s="411" cm="1">
        <f t="array" aca="1" ref="U68" ca="1">ROUND(IF($M68="Y",VLOOKUP($N68,INDIRECT($N$2),U$5,0)*INDIRECT($M$3),VLOOKUP($N68,INDIRECT($N$2),U$5,0)),IF(LEFT($E68,1)="N",3,0))</f>
        <v>37.979999999999997</v>
      </c>
      <c r="V68" s="482"/>
      <c r="W68" s="412" t="str">
        <f t="shared" si="34"/>
        <v>Y</v>
      </c>
      <c r="X68" s="355" t="str">
        <f t="shared" si="31"/>
        <v>05330C</v>
      </c>
      <c r="Y68" s="413" t="str">
        <f t="shared" si="33"/>
        <v>081</v>
      </c>
      <c r="Z68" s="355" t="str">
        <f t="shared" si="32"/>
        <v xml:space="preserve">Graphic Designer I </v>
      </c>
      <c r="AA68" s="414">
        <f t="shared" ca="1" si="26"/>
        <v>31.248000000000001</v>
      </c>
      <c r="AB68" s="414">
        <f t="shared" ca="1" si="27"/>
        <v>32.808</v>
      </c>
      <c r="AC68" s="414">
        <f t="shared" ca="1" si="28"/>
        <v>34.448999999999998</v>
      </c>
      <c r="AD68" s="414">
        <f t="shared" ca="1" si="29"/>
        <v>36.171999999999997</v>
      </c>
      <c r="AE68" s="414">
        <f t="shared" ca="1" si="30"/>
        <v>37.979999999999997</v>
      </c>
    </row>
    <row r="69" spans="1:31">
      <c r="A69" s="406" t="s">
        <v>180</v>
      </c>
      <c r="B69" s="464" t="s">
        <v>182</v>
      </c>
      <c r="C69" s="406">
        <v>7</v>
      </c>
      <c r="D69" s="407" t="s">
        <v>181</v>
      </c>
      <c r="E69" s="406" t="s">
        <v>43</v>
      </c>
      <c r="F69" s="406">
        <v>330</v>
      </c>
      <c r="G69" s="409">
        <f t="shared" ca="1" si="19"/>
        <v>33.738</v>
      </c>
      <c r="H69" s="409">
        <f t="shared" ca="1" si="20"/>
        <v>35.423000000000002</v>
      </c>
      <c r="I69" s="409">
        <f t="shared" ca="1" si="21"/>
        <v>37.195999999999998</v>
      </c>
      <c r="J69" s="409">
        <f t="shared" ca="1" si="22"/>
        <v>39.055999999999997</v>
      </c>
      <c r="K69" s="409">
        <f t="shared" ca="1" si="23"/>
        <v>41.008000000000003</v>
      </c>
      <c r="L69" s="511"/>
      <c r="M69" s="335" t="s">
        <v>588</v>
      </c>
      <c r="N69" s="331" t="str">
        <f t="shared" si="24"/>
        <v>05340C</v>
      </c>
      <c r="O69" s="410" t="str">
        <f t="shared" si="35"/>
        <v>090</v>
      </c>
      <c r="P69" s="332" t="str">
        <f t="shared" si="25"/>
        <v xml:space="preserve">Graphic Designer II </v>
      </c>
      <c r="Q69" s="411" cm="1">
        <f t="array" aca="1" ref="Q69" ca="1">ROUND(IF($M69="Y",VLOOKUP($N69,INDIRECT($N$2),Q$5,0)*INDIRECT($M$3),VLOOKUP($N69,INDIRECT($N$2),Q$5,0)),IF(LEFT($E69,1)="N",3,0))</f>
        <v>33.738</v>
      </c>
      <c r="R69" s="411" cm="1">
        <f t="array" aca="1" ref="R69" ca="1">ROUND(IF($M69="Y",VLOOKUP($N69,INDIRECT($N$2),R$5,0)*INDIRECT($M$3),VLOOKUP($N69,INDIRECT($N$2),R$5,0)),IF(LEFT($E69,1)="N",3,0))</f>
        <v>35.423000000000002</v>
      </c>
      <c r="S69" s="411" cm="1">
        <f t="array" aca="1" ref="S69" ca="1">ROUND(IF($M69="Y",VLOOKUP($N69,INDIRECT($N$2),S$5,0)*INDIRECT($M$3),VLOOKUP($N69,INDIRECT($N$2),S$5,0)),IF(LEFT($E69,1)="N",3,0))</f>
        <v>37.195999999999998</v>
      </c>
      <c r="T69" s="411" cm="1">
        <f t="array" aca="1" ref="T69" ca="1">ROUND(IF($M69="Y",VLOOKUP($N69,INDIRECT($N$2),T$5,0)*INDIRECT($M$3),VLOOKUP($N69,INDIRECT($N$2),T$5,0)),IF(LEFT($E69,1)="N",3,0))</f>
        <v>39.055999999999997</v>
      </c>
      <c r="U69" s="411" cm="1">
        <f t="array" aca="1" ref="U69" ca="1">ROUND(IF($M69="Y",VLOOKUP($N69,INDIRECT($N$2),U$5,0)*INDIRECT($M$3),VLOOKUP($N69,INDIRECT($N$2),U$5,0)),IF(LEFT($E69,1)="N",3,0))</f>
        <v>41.008000000000003</v>
      </c>
      <c r="V69" s="482"/>
      <c r="W69" s="412" t="str">
        <f t="shared" si="34"/>
        <v>Y</v>
      </c>
      <c r="X69" s="355" t="str">
        <f t="shared" si="31"/>
        <v>05340C</v>
      </c>
      <c r="Y69" s="413" t="str">
        <f t="shared" si="33"/>
        <v>090</v>
      </c>
      <c r="Z69" s="355" t="str">
        <f t="shared" si="32"/>
        <v xml:space="preserve">Graphic Designer II </v>
      </c>
      <c r="AA69" s="414">
        <f t="shared" ca="1" si="26"/>
        <v>33.738</v>
      </c>
      <c r="AB69" s="414">
        <f t="shared" ca="1" si="27"/>
        <v>35.423000000000002</v>
      </c>
      <c r="AC69" s="414">
        <f t="shared" ca="1" si="28"/>
        <v>37.195999999999998</v>
      </c>
      <c r="AD69" s="414">
        <f t="shared" ca="1" si="29"/>
        <v>39.055999999999997</v>
      </c>
      <c r="AE69" s="414">
        <f t="shared" ca="1" si="30"/>
        <v>41.008000000000003</v>
      </c>
    </row>
    <row r="70" spans="1:31">
      <c r="A70" s="425" t="s">
        <v>744</v>
      </c>
      <c r="B70" s="464" t="s">
        <v>515</v>
      </c>
      <c r="C70" s="406">
        <v>6</v>
      </c>
      <c r="D70" s="407" t="s">
        <v>517</v>
      </c>
      <c r="E70" s="406" t="s">
        <v>43</v>
      </c>
      <c r="F70" s="406">
        <v>273</v>
      </c>
      <c r="G70" s="409">
        <f t="shared" ref="G70:G100" ca="1" si="36">Q70</f>
        <v>30.03</v>
      </c>
      <c r="H70" s="409">
        <f t="shared" ref="H70:H100" ca="1" si="37">R70</f>
        <v>31.527000000000001</v>
      </c>
      <c r="I70" s="409">
        <f t="shared" ref="I70:I100" ca="1" si="38">S70</f>
        <v>33.106999999999999</v>
      </c>
      <c r="J70" s="409">
        <f t="shared" ref="J70:J100" ca="1" si="39">T70</f>
        <v>34.765000000000001</v>
      </c>
      <c r="K70" s="409">
        <f t="shared" ref="K70:K100" ca="1" si="40">U70</f>
        <v>36.499000000000002</v>
      </c>
      <c r="L70" s="511"/>
      <c r="M70" s="335" t="s">
        <v>588</v>
      </c>
      <c r="N70" s="331" t="str">
        <f t="shared" ref="N70:N100" si="41">A70</f>
        <v>52979C</v>
      </c>
      <c r="O70" s="410" t="str">
        <f t="shared" si="35"/>
        <v>145</v>
      </c>
      <c r="P70" s="332" t="str">
        <f t="shared" ref="P70:P100" si="42">B70</f>
        <v>Guest Services Support Technician</v>
      </c>
      <c r="Q70" s="411" cm="1">
        <f t="array" aca="1" ref="Q70" ca="1">ROUND(IF($M70="Y",VLOOKUP($N70,INDIRECT($N$2),Q$5,0)*INDIRECT($M$3),VLOOKUP($N70,INDIRECT($N$2),Q$5,0)),IF(LEFT($E70,1)="N",3,0))</f>
        <v>30.03</v>
      </c>
      <c r="R70" s="411" cm="1">
        <f t="array" aca="1" ref="R70" ca="1">ROUND(IF($M70="Y",VLOOKUP($N70,INDIRECT($N$2),R$5,0)*INDIRECT($M$3),VLOOKUP($N70,INDIRECT($N$2),R$5,0)),IF(LEFT($E70,1)="N",3,0))</f>
        <v>31.527000000000001</v>
      </c>
      <c r="S70" s="411" cm="1">
        <f t="array" aca="1" ref="S70" ca="1">ROUND(IF($M70="Y",VLOOKUP($N70,INDIRECT($N$2),S$5,0)*INDIRECT($M$3),VLOOKUP($N70,INDIRECT($N$2),S$5,0)),IF(LEFT($E70,1)="N",3,0))</f>
        <v>33.106999999999999</v>
      </c>
      <c r="T70" s="411" cm="1">
        <f t="array" aca="1" ref="T70" ca="1">ROUND(IF($M70="Y",VLOOKUP($N70,INDIRECT($N$2),T$5,0)*INDIRECT($M$3),VLOOKUP($N70,INDIRECT($N$2),T$5,0)),IF(LEFT($E70,1)="N",3,0))</f>
        <v>34.765000000000001</v>
      </c>
      <c r="U70" s="411" cm="1">
        <f t="array" aca="1" ref="U70" ca="1">ROUND(IF($M70="Y",VLOOKUP($N70,INDIRECT($N$2),U$5,0)*INDIRECT($M$3),VLOOKUP($N70,INDIRECT($N$2),U$5,0)),IF(LEFT($E70,1)="N",3,0))</f>
        <v>36.499000000000002</v>
      </c>
      <c r="V70" s="482"/>
      <c r="W70" s="412" t="str">
        <f t="shared" si="34"/>
        <v>Y</v>
      </c>
      <c r="X70" s="355" t="str">
        <f t="shared" si="31"/>
        <v>52979C</v>
      </c>
      <c r="Y70" s="413" t="str">
        <f t="shared" si="33"/>
        <v>145</v>
      </c>
      <c r="Z70" s="355" t="str">
        <f t="shared" si="32"/>
        <v>Guest Services Support Technician</v>
      </c>
      <c r="AA70" s="414">
        <f t="shared" ref="AA70:AA100" ca="1" si="43">IF(LEFT($E70,1)="N",Q70,ROUNDUP(Q70/2080,3))</f>
        <v>30.03</v>
      </c>
      <c r="AB70" s="414">
        <f t="shared" ref="AB70:AB100" ca="1" si="44">IF(LEFT($E70,1)="N",R70,ROUNDUP(R70/2080,3))</f>
        <v>31.527000000000001</v>
      </c>
      <c r="AC70" s="414">
        <f t="shared" ref="AC70:AC100" ca="1" si="45">IF(LEFT($E70,1)="N",S70,ROUNDUP(S70/2080,3))</f>
        <v>33.106999999999999</v>
      </c>
      <c r="AD70" s="414">
        <f t="shared" ref="AD70:AD100" ca="1" si="46">IF(LEFT($E70,1)="N",T70,ROUNDUP(T70/2080,3))</f>
        <v>34.765000000000001</v>
      </c>
      <c r="AE70" s="414">
        <f t="shared" ref="AE70:AE100" ca="1" si="47">IF(LEFT($E70,1)="N",U70,ROUNDUP(U70/2080,3))</f>
        <v>36.499000000000002</v>
      </c>
    </row>
    <row r="71" spans="1:31">
      <c r="A71" s="406" t="s">
        <v>526</v>
      </c>
      <c r="B71" s="464" t="s">
        <v>527</v>
      </c>
      <c r="C71" s="406">
        <v>9</v>
      </c>
      <c r="D71" s="407">
        <v>124</v>
      </c>
      <c r="E71" s="406" t="s">
        <v>43</v>
      </c>
      <c r="F71" s="406">
        <v>410</v>
      </c>
      <c r="G71" s="409">
        <f t="shared" ca="1" si="36"/>
        <v>41.164000000000001</v>
      </c>
      <c r="H71" s="409">
        <f t="shared" ca="1" si="37"/>
        <v>43.223999999999997</v>
      </c>
      <c r="I71" s="409">
        <f t="shared" ca="1" si="38"/>
        <v>45.384999999999998</v>
      </c>
      <c r="J71" s="409">
        <f t="shared" ca="1" si="39"/>
        <v>47.654000000000003</v>
      </c>
      <c r="K71" s="409">
        <f t="shared" ca="1" si="40"/>
        <v>50.036000000000001</v>
      </c>
      <c r="L71" s="511"/>
      <c r="M71" s="335" t="s">
        <v>588</v>
      </c>
      <c r="N71" s="331" t="str">
        <f t="shared" si="41"/>
        <v>59404C</v>
      </c>
      <c r="O71" s="410">
        <f t="shared" si="35"/>
        <v>124</v>
      </c>
      <c r="P71" s="332" t="str">
        <f t="shared" si="42"/>
        <v>Healthy Homes Inspections Coordinator</v>
      </c>
      <c r="Q71" s="411" cm="1">
        <f t="array" aca="1" ref="Q71" ca="1">ROUND(IF($M71="Y",VLOOKUP($N71,INDIRECT($N$2),Q$5,0)*INDIRECT($M$3),VLOOKUP($N71,INDIRECT($N$2),Q$5,0)),IF(LEFT($E71,1)="N",3,0))</f>
        <v>41.164000000000001</v>
      </c>
      <c r="R71" s="411" cm="1">
        <f t="array" aca="1" ref="R71" ca="1">ROUND(IF($M71="Y",VLOOKUP($N71,INDIRECT($N$2),R$5,0)*INDIRECT($M$3),VLOOKUP($N71,INDIRECT($N$2),R$5,0)),IF(LEFT($E71,1)="N",3,0))</f>
        <v>43.223999999999997</v>
      </c>
      <c r="S71" s="411" cm="1">
        <f t="array" aca="1" ref="S71" ca="1">ROUND(IF($M71="Y",VLOOKUP($N71,INDIRECT($N$2),S$5,0)*INDIRECT($M$3),VLOOKUP($N71,INDIRECT($N$2),S$5,0)),IF(LEFT($E71,1)="N",3,0))</f>
        <v>45.384999999999998</v>
      </c>
      <c r="T71" s="411" cm="1">
        <f t="array" aca="1" ref="T71" ca="1">ROUND(IF($M71="Y",VLOOKUP($N71,INDIRECT($N$2),T$5,0)*INDIRECT($M$3),VLOOKUP($N71,INDIRECT($N$2),T$5,0)),IF(LEFT($E71,1)="N",3,0))</f>
        <v>47.654000000000003</v>
      </c>
      <c r="U71" s="411" cm="1">
        <f t="array" aca="1" ref="U71" ca="1">ROUND(IF($M71="Y",VLOOKUP($N71,INDIRECT($N$2),U$5,0)*INDIRECT($M$3),VLOOKUP($N71,INDIRECT($N$2),U$5,0)),IF(LEFT($E71,1)="N",3,0))</f>
        <v>50.036000000000001</v>
      </c>
      <c r="V71" s="482"/>
      <c r="W71" s="412" t="str">
        <f t="shared" si="34"/>
        <v>Y</v>
      </c>
      <c r="X71" s="355" t="str">
        <f t="shared" si="31"/>
        <v>59404C</v>
      </c>
      <c r="Y71" s="413">
        <f t="shared" si="33"/>
        <v>124</v>
      </c>
      <c r="Z71" s="355" t="str">
        <f t="shared" si="32"/>
        <v>Healthy Homes Inspections Coordinator</v>
      </c>
      <c r="AA71" s="414">
        <f t="shared" ca="1" si="43"/>
        <v>41.164000000000001</v>
      </c>
      <c r="AB71" s="414">
        <f t="shared" ca="1" si="44"/>
        <v>43.223999999999997</v>
      </c>
      <c r="AC71" s="414">
        <f t="shared" ca="1" si="45"/>
        <v>45.384999999999998</v>
      </c>
      <c r="AD71" s="414">
        <f t="shared" ca="1" si="46"/>
        <v>47.654000000000003</v>
      </c>
      <c r="AE71" s="414">
        <f t="shared" ca="1" si="47"/>
        <v>50.036000000000001</v>
      </c>
    </row>
    <row r="72" spans="1:31">
      <c r="A72" s="406" t="s">
        <v>183</v>
      </c>
      <c r="B72" s="464" t="s">
        <v>185</v>
      </c>
      <c r="C72" s="406">
        <v>6</v>
      </c>
      <c r="D72" s="407" t="s">
        <v>703</v>
      </c>
      <c r="E72" s="406" t="s">
        <v>43</v>
      </c>
      <c r="F72" s="406">
        <v>285</v>
      </c>
      <c r="G72" s="409">
        <f t="shared" ca="1" si="36"/>
        <v>32.427999999999997</v>
      </c>
      <c r="H72" s="409">
        <f t="shared" ca="1" si="37"/>
        <v>34.051000000000002</v>
      </c>
      <c r="I72" s="409">
        <f t="shared" ca="1" si="38"/>
        <v>35.753</v>
      </c>
      <c r="J72" s="409">
        <f t="shared" ca="1" si="39"/>
        <v>37.542000000000002</v>
      </c>
      <c r="K72" s="409">
        <f t="shared" ca="1" si="40"/>
        <v>39.418999999999997</v>
      </c>
      <c r="L72" s="511"/>
      <c r="M72" s="335" t="s">
        <v>588</v>
      </c>
      <c r="N72" s="331" t="str">
        <f t="shared" si="41"/>
        <v>05412C</v>
      </c>
      <c r="O72" s="410" t="str">
        <f t="shared" si="35"/>
        <v>156</v>
      </c>
      <c r="P72" s="332" t="str">
        <f t="shared" si="42"/>
        <v xml:space="preserve">HR Associate </v>
      </c>
      <c r="Q72" s="411" cm="1">
        <f t="array" aca="1" ref="Q72" ca="1">ROUND(IF($M72="Y",VLOOKUP($N72,INDIRECT($N$2),Q$5,0)*INDIRECT($M$3),VLOOKUP($N72,INDIRECT($N$2),Q$5,0)),IF(LEFT($E72,1)="N",3,0))</f>
        <v>32.427999999999997</v>
      </c>
      <c r="R72" s="411" cm="1">
        <f t="array" aca="1" ref="R72" ca="1">ROUND(IF($M72="Y",VLOOKUP($N72,INDIRECT($N$2),R$5,0)*INDIRECT($M$3),VLOOKUP($N72,INDIRECT($N$2),R$5,0)),IF(LEFT($E72,1)="N",3,0))</f>
        <v>34.051000000000002</v>
      </c>
      <c r="S72" s="411" cm="1">
        <f t="array" aca="1" ref="S72" ca="1">ROUND(IF($M72="Y",VLOOKUP($N72,INDIRECT($N$2),S$5,0)*INDIRECT($M$3),VLOOKUP($N72,INDIRECT($N$2),S$5,0)),IF(LEFT($E72,1)="N",3,0))</f>
        <v>35.753</v>
      </c>
      <c r="T72" s="411" cm="1">
        <f t="array" aca="1" ref="T72" ca="1">ROUND(IF($M72="Y",VLOOKUP($N72,INDIRECT($N$2),T$5,0)*INDIRECT($M$3),VLOOKUP($N72,INDIRECT($N$2),T$5,0)),IF(LEFT($E72,1)="N",3,0))</f>
        <v>37.542000000000002</v>
      </c>
      <c r="U72" s="411" cm="1">
        <f t="array" aca="1" ref="U72" ca="1">ROUND(IF($M72="Y",VLOOKUP($N72,INDIRECT($N$2),U$5,0)*INDIRECT($M$3),VLOOKUP($N72,INDIRECT($N$2),U$5,0)),IF(LEFT($E72,1)="N",3,0))</f>
        <v>39.418999999999997</v>
      </c>
      <c r="V72" s="482"/>
      <c r="W72" s="412" t="str">
        <f t="shared" si="34"/>
        <v>Y</v>
      </c>
      <c r="X72" s="355" t="str">
        <f t="shared" si="31"/>
        <v>05412C</v>
      </c>
      <c r="Y72" s="413" t="str">
        <f t="shared" si="33"/>
        <v>156</v>
      </c>
      <c r="Z72" s="355" t="str">
        <f t="shared" si="32"/>
        <v xml:space="preserve">HR Associate </v>
      </c>
      <c r="AA72" s="414">
        <f t="shared" ca="1" si="43"/>
        <v>32.427999999999997</v>
      </c>
      <c r="AB72" s="414">
        <f t="shared" ca="1" si="44"/>
        <v>34.051000000000002</v>
      </c>
      <c r="AC72" s="414">
        <f t="shared" ca="1" si="45"/>
        <v>35.753</v>
      </c>
      <c r="AD72" s="414">
        <f t="shared" ca="1" si="46"/>
        <v>37.542000000000002</v>
      </c>
      <c r="AE72" s="414">
        <f t="shared" ca="1" si="47"/>
        <v>39.418999999999997</v>
      </c>
    </row>
    <row r="73" spans="1:31">
      <c r="A73" s="406" t="s">
        <v>188</v>
      </c>
      <c r="B73" s="464" t="s">
        <v>189</v>
      </c>
      <c r="C73" s="406">
        <v>7</v>
      </c>
      <c r="D73" s="407" t="s">
        <v>121</v>
      </c>
      <c r="E73" s="406" t="s">
        <v>43</v>
      </c>
      <c r="F73" s="406">
        <v>323</v>
      </c>
      <c r="G73" s="409">
        <f t="shared" ca="1" si="36"/>
        <v>33.738</v>
      </c>
      <c r="H73" s="409">
        <f t="shared" ca="1" si="37"/>
        <v>35.423000000000002</v>
      </c>
      <c r="I73" s="409">
        <f t="shared" ca="1" si="38"/>
        <v>37.195999999999998</v>
      </c>
      <c r="J73" s="409">
        <f t="shared" ca="1" si="39"/>
        <v>39.055999999999997</v>
      </c>
      <c r="K73" s="409">
        <f t="shared" ca="1" si="40"/>
        <v>41.009</v>
      </c>
      <c r="L73" s="511"/>
      <c r="M73" s="335" t="s">
        <v>588</v>
      </c>
      <c r="N73" s="331" t="str">
        <f t="shared" si="41"/>
        <v>05500C</v>
      </c>
      <c r="O73" s="410" t="str">
        <f t="shared" si="35"/>
        <v>084</v>
      </c>
      <c r="P73" s="332" t="str">
        <f t="shared" si="42"/>
        <v>Inspector Environmental I</v>
      </c>
      <c r="Q73" s="411" cm="1">
        <f t="array" aca="1" ref="Q73" ca="1">ROUND(IF($M73="Y",VLOOKUP($N73,INDIRECT($N$2),Q$5,0)*INDIRECT($M$3),VLOOKUP($N73,INDIRECT($N$2),Q$5,0)),IF(LEFT($E73,1)="N",3,0))</f>
        <v>33.738</v>
      </c>
      <c r="R73" s="411" cm="1">
        <f t="array" aca="1" ref="R73" ca="1">ROUND(IF($M73="Y",VLOOKUP($N73,INDIRECT($N$2),R$5,0)*INDIRECT($M$3),VLOOKUP($N73,INDIRECT($N$2),R$5,0)),IF(LEFT($E73,1)="N",3,0))</f>
        <v>35.423000000000002</v>
      </c>
      <c r="S73" s="411" cm="1">
        <f t="array" aca="1" ref="S73" ca="1">ROUND(IF($M73="Y",VLOOKUP($N73,INDIRECT($N$2),S$5,0)*INDIRECT($M$3),VLOOKUP($N73,INDIRECT($N$2),S$5,0)),IF(LEFT($E73,1)="N",3,0))</f>
        <v>37.195999999999998</v>
      </c>
      <c r="T73" s="411" cm="1">
        <f t="array" aca="1" ref="T73" ca="1">ROUND(IF($M73="Y",VLOOKUP($N73,INDIRECT($N$2),T$5,0)*INDIRECT($M$3),VLOOKUP($N73,INDIRECT($N$2),T$5,0)),IF(LEFT($E73,1)="N",3,0))</f>
        <v>39.055999999999997</v>
      </c>
      <c r="U73" s="411" cm="1">
        <f t="array" aca="1" ref="U73" ca="1">ROUND(IF($M73="Y",VLOOKUP($N73,INDIRECT($N$2),U$5,0)*INDIRECT($M$3),VLOOKUP($N73,INDIRECT($N$2),U$5,0)),IF(LEFT($E73,1)="N",3,0))</f>
        <v>41.009</v>
      </c>
      <c r="V73" s="482"/>
      <c r="W73" s="412" t="str">
        <f t="shared" si="34"/>
        <v>Y</v>
      </c>
      <c r="X73" s="355" t="str">
        <f t="shared" si="31"/>
        <v>05500C</v>
      </c>
      <c r="Y73" s="413" t="str">
        <f t="shared" si="33"/>
        <v>084</v>
      </c>
      <c r="Z73" s="355" t="str">
        <f t="shared" si="32"/>
        <v>Inspector Environmental I</v>
      </c>
      <c r="AA73" s="414">
        <f t="shared" ca="1" si="43"/>
        <v>33.738</v>
      </c>
      <c r="AB73" s="414">
        <f t="shared" ca="1" si="44"/>
        <v>35.423000000000002</v>
      </c>
      <c r="AC73" s="414">
        <f t="shared" ca="1" si="45"/>
        <v>37.195999999999998</v>
      </c>
      <c r="AD73" s="414">
        <f t="shared" ca="1" si="46"/>
        <v>39.055999999999997</v>
      </c>
      <c r="AE73" s="414">
        <f t="shared" ca="1" si="47"/>
        <v>41.009</v>
      </c>
    </row>
    <row r="74" spans="1:31">
      <c r="A74" s="406" t="s">
        <v>190</v>
      </c>
      <c r="B74" s="464" t="s">
        <v>191</v>
      </c>
      <c r="C74" s="406">
        <v>8</v>
      </c>
      <c r="D74" s="407" t="s">
        <v>94</v>
      </c>
      <c r="E74" s="406" t="s">
        <v>43</v>
      </c>
      <c r="F74" s="406">
        <v>368</v>
      </c>
      <c r="G74" s="409">
        <f t="shared" ca="1" si="36"/>
        <v>38.006999999999998</v>
      </c>
      <c r="H74" s="409">
        <f t="shared" ca="1" si="37"/>
        <v>39.906999999999996</v>
      </c>
      <c r="I74" s="409">
        <f t="shared" ca="1" si="38"/>
        <v>41.902999999999999</v>
      </c>
      <c r="J74" s="409">
        <f t="shared" ca="1" si="39"/>
        <v>43.997</v>
      </c>
      <c r="K74" s="409">
        <f t="shared" ca="1" si="40"/>
        <v>46.2</v>
      </c>
      <c r="L74" s="511"/>
      <c r="M74" s="335" t="s">
        <v>588</v>
      </c>
      <c r="N74" s="331" t="str">
        <f t="shared" si="41"/>
        <v>05510C</v>
      </c>
      <c r="O74" s="410" t="str">
        <f t="shared" si="35"/>
        <v>099</v>
      </c>
      <c r="P74" s="332" t="str">
        <f t="shared" si="42"/>
        <v xml:space="preserve">Inspector Environmental II </v>
      </c>
      <c r="Q74" s="411" cm="1">
        <f t="array" aca="1" ref="Q74" ca="1">ROUND(IF($M74="Y",VLOOKUP($N74,INDIRECT($N$2),Q$5,0)*INDIRECT($M$3),VLOOKUP($N74,INDIRECT($N$2),Q$5,0)),IF(LEFT($E74,1)="N",3,0))</f>
        <v>38.006999999999998</v>
      </c>
      <c r="R74" s="411" cm="1">
        <f t="array" aca="1" ref="R74" ca="1">ROUND(IF($M74="Y",VLOOKUP($N74,INDIRECT($N$2),R$5,0)*INDIRECT($M$3),VLOOKUP($N74,INDIRECT($N$2),R$5,0)),IF(LEFT($E74,1)="N",3,0))</f>
        <v>39.906999999999996</v>
      </c>
      <c r="S74" s="411" cm="1">
        <f t="array" aca="1" ref="S74" ca="1">ROUND(IF($M74="Y",VLOOKUP($N74,INDIRECT($N$2),S$5,0)*INDIRECT($M$3),VLOOKUP($N74,INDIRECT($N$2),S$5,0)),IF(LEFT($E74,1)="N",3,0))</f>
        <v>41.902999999999999</v>
      </c>
      <c r="T74" s="411" cm="1">
        <f t="array" aca="1" ref="T74" ca="1">ROUND(IF($M74="Y",VLOOKUP($N74,INDIRECT($N$2),T$5,0)*INDIRECT($M$3),VLOOKUP($N74,INDIRECT($N$2),T$5,0)),IF(LEFT($E74,1)="N",3,0))</f>
        <v>43.997</v>
      </c>
      <c r="U74" s="411" cm="1">
        <f t="array" aca="1" ref="U74" ca="1">ROUND(IF($M74="Y",VLOOKUP($N74,INDIRECT($N$2),U$5,0)*INDIRECT($M$3),VLOOKUP($N74,INDIRECT($N$2),U$5,0)),IF(LEFT($E74,1)="N",3,0))</f>
        <v>46.2</v>
      </c>
      <c r="V74" s="482"/>
      <c r="W74" s="412" t="str">
        <f t="shared" si="34"/>
        <v>Y</v>
      </c>
      <c r="X74" s="355" t="str">
        <f t="shared" si="31"/>
        <v>05510C</v>
      </c>
      <c r="Y74" s="413" t="str">
        <f t="shared" si="33"/>
        <v>099</v>
      </c>
      <c r="Z74" s="355" t="str">
        <f t="shared" si="32"/>
        <v xml:space="preserve">Inspector Environmental II </v>
      </c>
      <c r="AA74" s="414">
        <f t="shared" ca="1" si="43"/>
        <v>38.006999999999998</v>
      </c>
      <c r="AB74" s="414">
        <f t="shared" ca="1" si="44"/>
        <v>39.906999999999996</v>
      </c>
      <c r="AC74" s="414">
        <f t="shared" ca="1" si="45"/>
        <v>41.902999999999999</v>
      </c>
      <c r="AD74" s="414">
        <f t="shared" ca="1" si="46"/>
        <v>43.997</v>
      </c>
      <c r="AE74" s="414">
        <f t="shared" ca="1" si="47"/>
        <v>46.2</v>
      </c>
    </row>
    <row r="75" spans="1:31">
      <c r="A75" s="406" t="s">
        <v>192</v>
      </c>
      <c r="B75" s="464" t="s">
        <v>193</v>
      </c>
      <c r="C75" s="406">
        <v>7</v>
      </c>
      <c r="D75" s="407" t="s">
        <v>121</v>
      </c>
      <c r="E75" s="406" t="s">
        <v>43</v>
      </c>
      <c r="F75" s="406">
        <v>323</v>
      </c>
      <c r="G75" s="409">
        <f t="shared" ca="1" si="36"/>
        <v>33.738</v>
      </c>
      <c r="H75" s="409">
        <f t="shared" ca="1" si="37"/>
        <v>35.423000000000002</v>
      </c>
      <c r="I75" s="409">
        <f t="shared" ca="1" si="38"/>
        <v>37.195999999999998</v>
      </c>
      <c r="J75" s="409">
        <f t="shared" ca="1" si="39"/>
        <v>39.055999999999997</v>
      </c>
      <c r="K75" s="409">
        <f t="shared" ca="1" si="40"/>
        <v>41.009</v>
      </c>
      <c r="L75" s="511"/>
      <c r="M75" s="335" t="s">
        <v>588</v>
      </c>
      <c r="N75" s="331" t="str">
        <f t="shared" si="41"/>
        <v>05570C</v>
      </c>
      <c r="O75" s="410" t="str">
        <f t="shared" si="35"/>
        <v>084</v>
      </c>
      <c r="P75" s="332" t="str">
        <f t="shared" si="42"/>
        <v xml:space="preserve">Inspector Housing I </v>
      </c>
      <c r="Q75" s="411" cm="1">
        <f t="array" aca="1" ref="Q75" ca="1">ROUND(IF($M75="Y",VLOOKUP($N75,INDIRECT($N$2),Q$5,0)*INDIRECT($M$3),VLOOKUP($N75,INDIRECT($N$2),Q$5,0)),IF(LEFT($E75,1)="N",3,0))</f>
        <v>33.738</v>
      </c>
      <c r="R75" s="411" cm="1">
        <f t="array" aca="1" ref="R75" ca="1">ROUND(IF($M75="Y",VLOOKUP($N75,INDIRECT($N$2),R$5,0)*INDIRECT($M$3),VLOOKUP($N75,INDIRECT($N$2),R$5,0)),IF(LEFT($E75,1)="N",3,0))</f>
        <v>35.423000000000002</v>
      </c>
      <c r="S75" s="411" cm="1">
        <f t="array" aca="1" ref="S75" ca="1">ROUND(IF($M75="Y",VLOOKUP($N75,INDIRECT($N$2),S$5,0)*INDIRECT($M$3),VLOOKUP($N75,INDIRECT($N$2),S$5,0)),IF(LEFT($E75,1)="N",3,0))</f>
        <v>37.195999999999998</v>
      </c>
      <c r="T75" s="411" cm="1">
        <f t="array" aca="1" ref="T75" ca="1">ROUND(IF($M75="Y",VLOOKUP($N75,INDIRECT($N$2),T$5,0)*INDIRECT($M$3),VLOOKUP($N75,INDIRECT($N$2),T$5,0)),IF(LEFT($E75,1)="N",3,0))</f>
        <v>39.055999999999997</v>
      </c>
      <c r="U75" s="411" cm="1">
        <f t="array" aca="1" ref="U75" ca="1">ROUND(IF($M75="Y",VLOOKUP($N75,INDIRECT($N$2),U$5,0)*INDIRECT($M$3),VLOOKUP($N75,INDIRECT($N$2),U$5,0)),IF(LEFT($E75,1)="N",3,0))</f>
        <v>41.009</v>
      </c>
      <c r="V75" s="482"/>
      <c r="W75" s="412" t="str">
        <f t="shared" si="34"/>
        <v>Y</v>
      </c>
      <c r="X75" s="355" t="str">
        <f t="shared" ref="X75:X106" si="48">N75</f>
        <v>05570C</v>
      </c>
      <c r="Y75" s="413" t="str">
        <f t="shared" si="33"/>
        <v>084</v>
      </c>
      <c r="Z75" s="355" t="str">
        <f t="shared" ref="Z75:Z106" si="49">P75</f>
        <v xml:space="preserve">Inspector Housing I </v>
      </c>
      <c r="AA75" s="414">
        <f t="shared" ca="1" si="43"/>
        <v>33.738</v>
      </c>
      <c r="AB75" s="414">
        <f t="shared" ca="1" si="44"/>
        <v>35.423000000000002</v>
      </c>
      <c r="AC75" s="414">
        <f t="shared" ca="1" si="45"/>
        <v>37.195999999999998</v>
      </c>
      <c r="AD75" s="414">
        <f t="shared" ca="1" si="46"/>
        <v>39.055999999999997</v>
      </c>
      <c r="AE75" s="414">
        <f t="shared" ca="1" si="47"/>
        <v>41.009</v>
      </c>
    </row>
    <row r="76" spans="1:31">
      <c r="A76" s="406" t="s">
        <v>194</v>
      </c>
      <c r="B76" s="464" t="s">
        <v>195</v>
      </c>
      <c r="C76" s="406">
        <v>8</v>
      </c>
      <c r="D76" s="407" t="s">
        <v>94</v>
      </c>
      <c r="E76" s="406" t="s">
        <v>43</v>
      </c>
      <c r="F76" s="406">
        <v>365</v>
      </c>
      <c r="G76" s="409">
        <f t="shared" ca="1" si="36"/>
        <v>38.006999999999998</v>
      </c>
      <c r="H76" s="409">
        <f t="shared" ca="1" si="37"/>
        <v>39.906999999999996</v>
      </c>
      <c r="I76" s="409">
        <f t="shared" ca="1" si="38"/>
        <v>41.902999999999999</v>
      </c>
      <c r="J76" s="409">
        <f t="shared" ca="1" si="39"/>
        <v>43.997</v>
      </c>
      <c r="K76" s="409">
        <f t="shared" ca="1" si="40"/>
        <v>46.2</v>
      </c>
      <c r="L76" s="511"/>
      <c r="M76" s="335" t="s">
        <v>588</v>
      </c>
      <c r="N76" s="331" t="str">
        <f t="shared" si="41"/>
        <v>05580C</v>
      </c>
      <c r="O76" s="410" t="str">
        <f t="shared" si="35"/>
        <v>099</v>
      </c>
      <c r="P76" s="332" t="str">
        <f t="shared" si="42"/>
        <v xml:space="preserve">Inspector Housing II </v>
      </c>
      <c r="Q76" s="411" cm="1">
        <f t="array" aca="1" ref="Q76" ca="1">ROUND(IF($M76="Y",VLOOKUP($N76,INDIRECT($N$2),Q$5,0)*INDIRECT($M$3),VLOOKUP($N76,INDIRECT($N$2),Q$5,0)),IF(LEFT($E76,1)="N",3,0))</f>
        <v>38.006999999999998</v>
      </c>
      <c r="R76" s="411" cm="1">
        <f t="array" aca="1" ref="R76" ca="1">ROUND(IF($M76="Y",VLOOKUP($N76,INDIRECT($N$2),R$5,0)*INDIRECT($M$3),VLOOKUP($N76,INDIRECT($N$2),R$5,0)),IF(LEFT($E76,1)="N",3,0))</f>
        <v>39.906999999999996</v>
      </c>
      <c r="S76" s="411" cm="1">
        <f t="array" aca="1" ref="S76" ca="1">ROUND(IF($M76="Y",VLOOKUP($N76,INDIRECT($N$2),S$5,0)*INDIRECT($M$3),VLOOKUP($N76,INDIRECT($N$2),S$5,0)),IF(LEFT($E76,1)="N",3,0))</f>
        <v>41.902999999999999</v>
      </c>
      <c r="T76" s="411" cm="1">
        <f t="array" aca="1" ref="T76" ca="1">ROUND(IF($M76="Y",VLOOKUP($N76,INDIRECT($N$2),T$5,0)*INDIRECT($M$3),VLOOKUP($N76,INDIRECT($N$2),T$5,0)),IF(LEFT($E76,1)="N",3,0))</f>
        <v>43.997</v>
      </c>
      <c r="U76" s="411" cm="1">
        <f t="array" aca="1" ref="U76" ca="1">ROUND(IF($M76="Y",VLOOKUP($N76,INDIRECT($N$2),U$5,0)*INDIRECT($M$3),VLOOKUP($N76,INDIRECT($N$2),U$5,0)),IF(LEFT($E76,1)="N",3,0))</f>
        <v>46.2</v>
      </c>
      <c r="V76" s="482"/>
      <c r="W76" s="412" t="str">
        <f t="shared" si="34"/>
        <v>Y</v>
      </c>
      <c r="X76" s="355" t="str">
        <f t="shared" si="48"/>
        <v>05580C</v>
      </c>
      <c r="Y76" s="413" t="str">
        <f t="shared" ref="Y76:Y107" si="50">O76</f>
        <v>099</v>
      </c>
      <c r="Z76" s="355" t="str">
        <f t="shared" si="49"/>
        <v xml:space="preserve">Inspector Housing II </v>
      </c>
      <c r="AA76" s="414">
        <f t="shared" ca="1" si="43"/>
        <v>38.006999999999998</v>
      </c>
      <c r="AB76" s="414">
        <f t="shared" ca="1" si="44"/>
        <v>39.906999999999996</v>
      </c>
      <c r="AC76" s="414">
        <f t="shared" ca="1" si="45"/>
        <v>41.902999999999999</v>
      </c>
      <c r="AD76" s="414">
        <f t="shared" ca="1" si="46"/>
        <v>43.997</v>
      </c>
      <c r="AE76" s="414">
        <f t="shared" ca="1" si="47"/>
        <v>46.2</v>
      </c>
    </row>
    <row r="77" spans="1:31">
      <c r="A77" s="406" t="s">
        <v>583</v>
      </c>
      <c r="B77" s="464" t="s">
        <v>582</v>
      </c>
      <c r="C77" s="406">
        <v>8</v>
      </c>
      <c r="D77" s="407" t="s">
        <v>580</v>
      </c>
      <c r="E77" s="406" t="s">
        <v>43</v>
      </c>
      <c r="F77" s="406">
        <v>388</v>
      </c>
      <c r="G77" s="409">
        <f t="shared" ca="1" si="36"/>
        <v>38.686</v>
      </c>
      <c r="H77" s="409">
        <f t="shared" ca="1" si="37"/>
        <v>40.619</v>
      </c>
      <c r="I77" s="409">
        <f t="shared" ca="1" si="38"/>
        <v>42.651000000000003</v>
      </c>
      <c r="J77" s="409">
        <f t="shared" ca="1" si="39"/>
        <v>44.783999999999999</v>
      </c>
      <c r="K77" s="409">
        <f t="shared" ca="1" si="40"/>
        <v>47.021999999999998</v>
      </c>
      <c r="L77" s="511"/>
      <c r="M77" s="335" t="s">
        <v>588</v>
      </c>
      <c r="N77" s="331" t="str">
        <f t="shared" si="41"/>
        <v>53025C</v>
      </c>
      <c r="O77" s="410" t="str">
        <f t="shared" si="35"/>
        <v>131</v>
      </c>
      <c r="P77" s="332" t="str">
        <f t="shared" si="42"/>
        <v>Inspector Housing II - SIG</v>
      </c>
      <c r="Q77" s="411" cm="1">
        <f t="array" aca="1" ref="Q77" ca="1">ROUND(IF($M77="Y",VLOOKUP($N77,INDIRECT($N$2),Q$5,0)*INDIRECT($M$3),VLOOKUP($N77,INDIRECT($N$2),Q$5,0)),IF(LEFT($E77,1)="N",3,0))</f>
        <v>38.686</v>
      </c>
      <c r="R77" s="411" cm="1">
        <f t="array" aca="1" ref="R77" ca="1">ROUND(IF($M77="Y",VLOOKUP($N77,INDIRECT($N$2),R$5,0)*INDIRECT($M$3),VLOOKUP($N77,INDIRECT($N$2),R$5,0)),IF(LEFT($E77,1)="N",3,0))</f>
        <v>40.619</v>
      </c>
      <c r="S77" s="411" cm="1">
        <f t="array" aca="1" ref="S77" ca="1">ROUND(IF($M77="Y",VLOOKUP($N77,INDIRECT($N$2),S$5,0)*INDIRECT($M$3),VLOOKUP($N77,INDIRECT($N$2),S$5,0)),IF(LEFT($E77,1)="N",3,0))</f>
        <v>42.651000000000003</v>
      </c>
      <c r="T77" s="411" cm="1">
        <f t="array" aca="1" ref="T77" ca="1">ROUND(IF($M77="Y",VLOOKUP($N77,INDIRECT($N$2),T$5,0)*INDIRECT($M$3),VLOOKUP($N77,INDIRECT($N$2),T$5,0)),IF(LEFT($E77,1)="N",3,0))</f>
        <v>44.783999999999999</v>
      </c>
      <c r="U77" s="411" cm="1">
        <f t="array" aca="1" ref="U77" ca="1">ROUND(IF($M77="Y",VLOOKUP($N77,INDIRECT($N$2),U$5,0)*INDIRECT($M$3),VLOOKUP($N77,INDIRECT($N$2),U$5,0)),IF(LEFT($E77,1)="N",3,0))</f>
        <v>47.021999999999998</v>
      </c>
      <c r="V77" s="482"/>
      <c r="W77" s="412" t="str">
        <f t="shared" si="34"/>
        <v>Y</v>
      </c>
      <c r="X77" s="355" t="str">
        <f t="shared" si="48"/>
        <v>53025C</v>
      </c>
      <c r="Y77" s="413" t="str">
        <f t="shared" si="50"/>
        <v>131</v>
      </c>
      <c r="Z77" s="355" t="str">
        <f t="shared" si="49"/>
        <v>Inspector Housing II - SIG</v>
      </c>
      <c r="AA77" s="414">
        <f t="shared" ca="1" si="43"/>
        <v>38.686</v>
      </c>
      <c r="AB77" s="414">
        <f t="shared" ca="1" si="44"/>
        <v>40.619</v>
      </c>
      <c r="AC77" s="414">
        <f t="shared" ca="1" si="45"/>
        <v>42.651000000000003</v>
      </c>
      <c r="AD77" s="414">
        <f t="shared" ca="1" si="46"/>
        <v>44.783999999999999</v>
      </c>
      <c r="AE77" s="414">
        <f t="shared" ca="1" si="47"/>
        <v>47.021999999999998</v>
      </c>
    </row>
    <row r="78" spans="1:31">
      <c r="A78" s="406" t="s">
        <v>196</v>
      </c>
      <c r="B78" s="464" t="s">
        <v>197</v>
      </c>
      <c r="C78" s="406">
        <v>8</v>
      </c>
      <c r="D78" s="407">
        <v>209</v>
      </c>
      <c r="E78" s="406" t="s">
        <v>43</v>
      </c>
      <c r="F78" s="406">
        <v>383</v>
      </c>
      <c r="G78" s="409">
        <f t="shared" ca="1" si="36"/>
        <v>38.686</v>
      </c>
      <c r="H78" s="409">
        <f t="shared" ca="1" si="37"/>
        <v>40.619</v>
      </c>
      <c r="I78" s="409">
        <f t="shared" ca="1" si="38"/>
        <v>42.651000000000003</v>
      </c>
      <c r="J78" s="409">
        <f t="shared" ca="1" si="39"/>
        <v>44.783999999999999</v>
      </c>
      <c r="K78" s="409">
        <f t="shared" ca="1" si="40"/>
        <v>47.023000000000003</v>
      </c>
      <c r="L78" s="511"/>
      <c r="M78" s="335" t="s">
        <v>588</v>
      </c>
      <c r="N78" s="331" t="str">
        <f t="shared" si="41"/>
        <v>05590C</v>
      </c>
      <c r="O78" s="410">
        <f t="shared" si="35"/>
        <v>209</v>
      </c>
      <c r="P78" s="332" t="str">
        <f t="shared" si="42"/>
        <v xml:space="preserve">Inspector License Cons Svcs </v>
      </c>
      <c r="Q78" s="411" cm="1">
        <f t="array" aca="1" ref="Q78" ca="1">ROUND(IF($M78="Y",VLOOKUP($N78,INDIRECT($N$2),Q$5,0)*INDIRECT($M$3),VLOOKUP($N78,INDIRECT($N$2),Q$5,0)),IF(LEFT($E78,1)="N",3,0))</f>
        <v>38.686</v>
      </c>
      <c r="R78" s="411" cm="1">
        <f t="array" aca="1" ref="R78" ca="1">ROUND(IF($M78="Y",VLOOKUP($N78,INDIRECT($N$2),R$5,0)*INDIRECT($M$3),VLOOKUP($N78,INDIRECT($N$2),R$5,0)),IF(LEFT($E78,1)="N",3,0))</f>
        <v>40.619</v>
      </c>
      <c r="S78" s="411" cm="1">
        <f t="array" aca="1" ref="S78" ca="1">ROUND(IF($M78="Y",VLOOKUP($N78,INDIRECT($N$2),S$5,0)*INDIRECT($M$3),VLOOKUP($N78,INDIRECT($N$2),S$5,0)),IF(LEFT($E78,1)="N",3,0))</f>
        <v>42.651000000000003</v>
      </c>
      <c r="T78" s="411" cm="1">
        <f t="array" aca="1" ref="T78" ca="1">ROUND(IF($M78="Y",VLOOKUP($N78,INDIRECT($N$2),T$5,0)*INDIRECT($M$3),VLOOKUP($N78,INDIRECT($N$2),T$5,0)),IF(LEFT($E78,1)="N",3,0))</f>
        <v>44.783999999999999</v>
      </c>
      <c r="U78" s="411" cm="1">
        <f t="array" aca="1" ref="U78" ca="1">ROUND(IF($M78="Y",VLOOKUP($N78,INDIRECT($N$2),U$5,0)*INDIRECT($M$3),VLOOKUP($N78,INDIRECT($N$2),U$5,0)),IF(LEFT($E78,1)="N",3,0))</f>
        <v>47.023000000000003</v>
      </c>
      <c r="V78" s="482"/>
      <c r="W78" s="412" t="str">
        <f t="shared" si="34"/>
        <v>Y</v>
      </c>
      <c r="X78" s="355" t="str">
        <f t="shared" si="48"/>
        <v>05590C</v>
      </c>
      <c r="Y78" s="413">
        <f t="shared" si="50"/>
        <v>209</v>
      </c>
      <c r="Z78" s="355" t="str">
        <f t="shared" si="49"/>
        <v xml:space="preserve">Inspector License Cons Svcs </v>
      </c>
      <c r="AA78" s="414">
        <f t="shared" ca="1" si="43"/>
        <v>38.686</v>
      </c>
      <c r="AB78" s="414">
        <f t="shared" ca="1" si="44"/>
        <v>40.619</v>
      </c>
      <c r="AC78" s="414">
        <f t="shared" ca="1" si="45"/>
        <v>42.651000000000003</v>
      </c>
      <c r="AD78" s="414">
        <f t="shared" ca="1" si="46"/>
        <v>44.783999999999999</v>
      </c>
      <c r="AE78" s="414">
        <f t="shared" ca="1" si="47"/>
        <v>47.023000000000003</v>
      </c>
    </row>
    <row r="79" spans="1:31">
      <c r="A79" s="406" t="s">
        <v>198</v>
      </c>
      <c r="B79" s="464" t="s">
        <v>199</v>
      </c>
      <c r="C79" s="406">
        <v>7</v>
      </c>
      <c r="D79" s="407">
        <v>207</v>
      </c>
      <c r="E79" s="406" t="s">
        <v>43</v>
      </c>
      <c r="F79" s="406">
        <v>338</v>
      </c>
      <c r="G79" s="409">
        <f t="shared" ca="1" si="36"/>
        <v>34.941000000000003</v>
      </c>
      <c r="H79" s="409">
        <f t="shared" ca="1" si="37"/>
        <v>36.692</v>
      </c>
      <c r="I79" s="409">
        <f t="shared" ca="1" si="38"/>
        <v>38.526000000000003</v>
      </c>
      <c r="J79" s="409">
        <f t="shared" ca="1" si="39"/>
        <v>40.451999999999998</v>
      </c>
      <c r="K79" s="409">
        <f t="shared" ca="1" si="40"/>
        <v>42.476999999999997</v>
      </c>
      <c r="L79" s="511"/>
      <c r="M79" s="335" t="s">
        <v>588</v>
      </c>
      <c r="N79" s="331" t="str">
        <f t="shared" si="41"/>
        <v>05665C</v>
      </c>
      <c r="O79" s="410">
        <f t="shared" si="35"/>
        <v>207</v>
      </c>
      <c r="P79" s="332" t="str">
        <f t="shared" si="42"/>
        <v xml:space="preserve">Inspector Utility Connections </v>
      </c>
      <c r="Q79" s="411" cm="1">
        <f t="array" aca="1" ref="Q79" ca="1">ROUND(IF($M79="Y",VLOOKUP($N79,INDIRECT($N$2),Q$5,0)*INDIRECT($M$3),VLOOKUP($N79,INDIRECT($N$2),Q$5,0)),IF(LEFT($E79,1)="N",3,0))</f>
        <v>34.941000000000003</v>
      </c>
      <c r="R79" s="411" cm="1">
        <f t="array" aca="1" ref="R79" ca="1">ROUND(IF($M79="Y",VLOOKUP($N79,INDIRECT($N$2),R$5,0)*INDIRECT($M$3),VLOOKUP($N79,INDIRECT($N$2),R$5,0)),IF(LEFT($E79,1)="N",3,0))</f>
        <v>36.692</v>
      </c>
      <c r="S79" s="411" cm="1">
        <f t="array" aca="1" ref="S79" ca="1">ROUND(IF($M79="Y",VLOOKUP($N79,INDIRECT($N$2),S$5,0)*INDIRECT($M$3),VLOOKUP($N79,INDIRECT($N$2),S$5,0)),IF(LEFT($E79,1)="N",3,0))</f>
        <v>38.526000000000003</v>
      </c>
      <c r="T79" s="411" cm="1">
        <f t="array" aca="1" ref="T79" ca="1">ROUND(IF($M79="Y",VLOOKUP($N79,INDIRECT($N$2),T$5,0)*INDIRECT($M$3),VLOOKUP($N79,INDIRECT($N$2),T$5,0)),IF(LEFT($E79,1)="N",3,0))</f>
        <v>40.451999999999998</v>
      </c>
      <c r="U79" s="411" cm="1">
        <f t="array" aca="1" ref="U79" ca="1">ROUND(IF($M79="Y",VLOOKUP($N79,INDIRECT($N$2),U$5,0)*INDIRECT($M$3),VLOOKUP($N79,INDIRECT($N$2),U$5,0)),IF(LEFT($E79,1)="N",3,0))</f>
        <v>42.476999999999997</v>
      </c>
      <c r="V79" s="482"/>
      <c r="W79" s="412" t="str">
        <f t="shared" si="34"/>
        <v>Y</v>
      </c>
      <c r="X79" s="355" t="str">
        <f t="shared" si="48"/>
        <v>05665C</v>
      </c>
      <c r="Y79" s="413">
        <f t="shared" si="50"/>
        <v>207</v>
      </c>
      <c r="Z79" s="355" t="str">
        <f t="shared" si="49"/>
        <v xml:space="preserve">Inspector Utility Connections </v>
      </c>
      <c r="AA79" s="414">
        <f t="shared" ca="1" si="43"/>
        <v>34.941000000000003</v>
      </c>
      <c r="AB79" s="414">
        <f t="shared" ca="1" si="44"/>
        <v>36.692</v>
      </c>
      <c r="AC79" s="414">
        <f t="shared" ca="1" si="45"/>
        <v>38.526000000000003</v>
      </c>
      <c r="AD79" s="414">
        <f t="shared" ca="1" si="46"/>
        <v>40.451999999999998</v>
      </c>
      <c r="AE79" s="414">
        <f t="shared" ca="1" si="47"/>
        <v>42.476999999999997</v>
      </c>
    </row>
    <row r="80" spans="1:31">
      <c r="A80" s="406" t="s">
        <v>200</v>
      </c>
      <c r="B80" s="464" t="s">
        <v>201</v>
      </c>
      <c r="C80" s="406">
        <v>8</v>
      </c>
      <c r="D80" s="407" t="s">
        <v>94</v>
      </c>
      <c r="E80" s="406" t="s">
        <v>43</v>
      </c>
      <c r="F80" s="406">
        <v>363</v>
      </c>
      <c r="G80" s="409">
        <f t="shared" ca="1" si="36"/>
        <v>38.006999999999998</v>
      </c>
      <c r="H80" s="409">
        <f t="shared" ca="1" si="37"/>
        <v>39.906999999999996</v>
      </c>
      <c r="I80" s="409">
        <f t="shared" ca="1" si="38"/>
        <v>41.902999999999999</v>
      </c>
      <c r="J80" s="409">
        <f t="shared" ca="1" si="39"/>
        <v>43.997</v>
      </c>
      <c r="K80" s="409">
        <f t="shared" ca="1" si="40"/>
        <v>46.2</v>
      </c>
      <c r="L80" s="511"/>
      <c r="M80" s="335" t="s">
        <v>588</v>
      </c>
      <c r="N80" s="331" t="str">
        <f t="shared" si="41"/>
        <v>05690C</v>
      </c>
      <c r="O80" s="410" t="str">
        <f t="shared" si="35"/>
        <v>099</v>
      </c>
      <c r="P80" s="332" t="str">
        <f t="shared" si="42"/>
        <v xml:space="preserve">Inspector Zoning II </v>
      </c>
      <c r="Q80" s="411" cm="1">
        <f t="array" aca="1" ref="Q80" ca="1">ROUND(IF($M80="Y",VLOOKUP($N80,INDIRECT($N$2),Q$5,0)*INDIRECT($M$3),VLOOKUP($N80,INDIRECT($N$2),Q$5,0)),IF(LEFT($E80,1)="N",3,0))</f>
        <v>38.006999999999998</v>
      </c>
      <c r="R80" s="411" cm="1">
        <f t="array" aca="1" ref="R80" ca="1">ROUND(IF($M80="Y",VLOOKUP($N80,INDIRECT($N$2),R$5,0)*INDIRECT($M$3),VLOOKUP($N80,INDIRECT($N$2),R$5,0)),IF(LEFT($E80,1)="N",3,0))</f>
        <v>39.906999999999996</v>
      </c>
      <c r="S80" s="411" cm="1">
        <f t="array" aca="1" ref="S80" ca="1">ROUND(IF($M80="Y",VLOOKUP($N80,INDIRECT($N$2),S$5,0)*INDIRECT($M$3),VLOOKUP($N80,INDIRECT($N$2),S$5,0)),IF(LEFT($E80,1)="N",3,0))</f>
        <v>41.902999999999999</v>
      </c>
      <c r="T80" s="411" cm="1">
        <f t="array" aca="1" ref="T80" ca="1">ROUND(IF($M80="Y",VLOOKUP($N80,INDIRECT($N$2),T$5,0)*INDIRECT($M$3),VLOOKUP($N80,INDIRECT($N$2),T$5,0)),IF(LEFT($E80,1)="N",3,0))</f>
        <v>43.997</v>
      </c>
      <c r="U80" s="411" cm="1">
        <f t="array" aca="1" ref="U80" ca="1">ROUND(IF($M80="Y",VLOOKUP($N80,INDIRECT($N$2),U$5,0)*INDIRECT($M$3),VLOOKUP($N80,INDIRECT($N$2),U$5,0)),IF(LEFT($E80,1)="N",3,0))</f>
        <v>46.2</v>
      </c>
      <c r="V80" s="482"/>
      <c r="W80" s="412" t="str">
        <f t="shared" ref="W80:W111" si="51">M80</f>
        <v>Y</v>
      </c>
      <c r="X80" s="355" t="str">
        <f t="shared" si="48"/>
        <v>05690C</v>
      </c>
      <c r="Y80" s="413" t="str">
        <f t="shared" si="50"/>
        <v>099</v>
      </c>
      <c r="Z80" s="355" t="str">
        <f t="shared" si="49"/>
        <v xml:space="preserve">Inspector Zoning II </v>
      </c>
      <c r="AA80" s="414">
        <f t="shared" ca="1" si="43"/>
        <v>38.006999999999998</v>
      </c>
      <c r="AB80" s="414">
        <f t="shared" ca="1" si="44"/>
        <v>39.906999999999996</v>
      </c>
      <c r="AC80" s="414">
        <f t="shared" ca="1" si="45"/>
        <v>41.902999999999999</v>
      </c>
      <c r="AD80" s="414">
        <f t="shared" ca="1" si="46"/>
        <v>43.997</v>
      </c>
      <c r="AE80" s="414">
        <f t="shared" ca="1" si="47"/>
        <v>46.2</v>
      </c>
    </row>
    <row r="81" spans="1:31">
      <c r="A81" s="406" t="s">
        <v>202</v>
      </c>
      <c r="B81" s="464" t="s">
        <v>203</v>
      </c>
      <c r="C81" s="406">
        <v>6</v>
      </c>
      <c r="D81" s="407">
        <v>210</v>
      </c>
      <c r="E81" s="406" t="s">
        <v>43</v>
      </c>
      <c r="F81" s="406">
        <v>288</v>
      </c>
      <c r="G81" s="409">
        <f t="shared" ca="1" si="36"/>
        <v>31.794</v>
      </c>
      <c r="H81" s="409">
        <f t="shared" ca="1" si="37"/>
        <v>33.378999999999998</v>
      </c>
      <c r="I81" s="409">
        <f t="shared" ca="1" si="38"/>
        <v>35.051000000000002</v>
      </c>
      <c r="J81" s="409">
        <f t="shared" ca="1" si="39"/>
        <v>36.802</v>
      </c>
      <c r="K81" s="409">
        <f t="shared" ca="1" si="40"/>
        <v>38.643000000000001</v>
      </c>
      <c r="L81" s="511"/>
      <c r="M81" s="335" t="s">
        <v>588</v>
      </c>
      <c r="N81" s="331" t="str">
        <f t="shared" si="41"/>
        <v>10084C</v>
      </c>
      <c r="O81" s="410">
        <f t="shared" si="35"/>
        <v>210</v>
      </c>
      <c r="P81" s="332" t="str">
        <f t="shared" si="42"/>
        <v>IT Deskside Support Technician I</v>
      </c>
      <c r="Q81" s="411" cm="1">
        <f t="array" aca="1" ref="Q81" ca="1">ROUND(IF($M81="Y",VLOOKUP($N81,INDIRECT($N$2),Q$5,0)*INDIRECT($M$3),VLOOKUP($N81,INDIRECT($N$2),Q$5,0)),IF(LEFT($E81,1)="N",3,0))</f>
        <v>31.794</v>
      </c>
      <c r="R81" s="411" cm="1">
        <f t="array" aca="1" ref="R81" ca="1">ROUND(IF($M81="Y",VLOOKUP($N81,INDIRECT($N$2),R$5,0)*INDIRECT($M$3),VLOOKUP($N81,INDIRECT($N$2),R$5,0)),IF(LEFT($E81,1)="N",3,0))</f>
        <v>33.378999999999998</v>
      </c>
      <c r="S81" s="411" cm="1">
        <f t="array" aca="1" ref="S81" ca="1">ROUND(IF($M81="Y",VLOOKUP($N81,INDIRECT($N$2),S$5,0)*INDIRECT($M$3),VLOOKUP($N81,INDIRECT($N$2),S$5,0)),IF(LEFT($E81,1)="N",3,0))</f>
        <v>35.051000000000002</v>
      </c>
      <c r="T81" s="411" cm="1">
        <f t="array" aca="1" ref="T81" ca="1">ROUND(IF($M81="Y",VLOOKUP($N81,INDIRECT($N$2),T$5,0)*INDIRECT($M$3),VLOOKUP($N81,INDIRECT($N$2),T$5,0)),IF(LEFT($E81,1)="N",3,0))</f>
        <v>36.802</v>
      </c>
      <c r="U81" s="411" cm="1">
        <f t="array" aca="1" ref="U81" ca="1">ROUND(IF($M81="Y",VLOOKUP($N81,INDIRECT($N$2),U$5,0)*INDIRECT($M$3),VLOOKUP($N81,INDIRECT($N$2),U$5,0)),IF(LEFT($E81,1)="N",3,0))</f>
        <v>38.643000000000001</v>
      </c>
      <c r="V81" s="482"/>
      <c r="W81" s="412" t="str">
        <f t="shared" si="51"/>
        <v>Y</v>
      </c>
      <c r="X81" s="355" t="str">
        <f t="shared" si="48"/>
        <v>10084C</v>
      </c>
      <c r="Y81" s="413">
        <f t="shared" si="50"/>
        <v>210</v>
      </c>
      <c r="Z81" s="355" t="str">
        <f t="shared" si="49"/>
        <v>IT Deskside Support Technician I</v>
      </c>
      <c r="AA81" s="414">
        <f t="shared" ca="1" si="43"/>
        <v>31.794</v>
      </c>
      <c r="AB81" s="414">
        <f t="shared" ca="1" si="44"/>
        <v>33.378999999999998</v>
      </c>
      <c r="AC81" s="414">
        <f t="shared" ca="1" si="45"/>
        <v>35.051000000000002</v>
      </c>
      <c r="AD81" s="414">
        <f t="shared" ca="1" si="46"/>
        <v>36.802</v>
      </c>
      <c r="AE81" s="414">
        <f t="shared" ca="1" si="47"/>
        <v>38.643000000000001</v>
      </c>
    </row>
    <row r="82" spans="1:31">
      <c r="A82" s="406" t="s">
        <v>204</v>
      </c>
      <c r="B82" s="464" t="s">
        <v>205</v>
      </c>
      <c r="C82" s="406">
        <v>7</v>
      </c>
      <c r="D82" s="407">
        <v>150</v>
      </c>
      <c r="E82" s="406" t="s">
        <v>43</v>
      </c>
      <c r="F82" s="406">
        <v>323</v>
      </c>
      <c r="G82" s="409">
        <f t="shared" ca="1" si="36"/>
        <v>34.22</v>
      </c>
      <c r="H82" s="409">
        <f t="shared" ca="1" si="37"/>
        <v>35.930999999999997</v>
      </c>
      <c r="I82" s="409">
        <f t="shared" ca="1" si="38"/>
        <v>37.728999999999999</v>
      </c>
      <c r="J82" s="409">
        <f t="shared" ca="1" si="39"/>
        <v>39.613999999999997</v>
      </c>
      <c r="K82" s="409">
        <f t="shared" ca="1" si="40"/>
        <v>41.595999999999997</v>
      </c>
      <c r="L82" s="511"/>
      <c r="M82" s="335" t="s">
        <v>588</v>
      </c>
      <c r="N82" s="331" t="str">
        <f t="shared" si="41"/>
        <v>10085C</v>
      </c>
      <c r="O82" s="410">
        <f t="shared" si="35"/>
        <v>150</v>
      </c>
      <c r="P82" s="332" t="str">
        <f t="shared" si="42"/>
        <v>IT Deskside Support Technician II</v>
      </c>
      <c r="Q82" s="411" cm="1">
        <f t="array" aca="1" ref="Q82" ca="1">ROUND(IF($M82="Y",VLOOKUP($N82,INDIRECT($N$2),Q$5,0)*INDIRECT($M$3),VLOOKUP($N82,INDIRECT($N$2),Q$5,0)),IF(LEFT($E82,1)="N",3,0))</f>
        <v>34.22</v>
      </c>
      <c r="R82" s="411" cm="1">
        <f t="array" aca="1" ref="R82" ca="1">ROUND(IF($M82="Y",VLOOKUP($N82,INDIRECT($N$2),R$5,0)*INDIRECT($M$3),VLOOKUP($N82,INDIRECT($N$2),R$5,0)),IF(LEFT($E82,1)="N",3,0))</f>
        <v>35.930999999999997</v>
      </c>
      <c r="S82" s="411" cm="1">
        <f t="array" aca="1" ref="S82" ca="1">ROUND(IF($M82="Y",VLOOKUP($N82,INDIRECT($N$2),S$5,0)*INDIRECT($M$3),VLOOKUP($N82,INDIRECT($N$2),S$5,0)),IF(LEFT($E82,1)="N",3,0))</f>
        <v>37.728999999999999</v>
      </c>
      <c r="T82" s="411" cm="1">
        <f t="array" aca="1" ref="T82" ca="1">ROUND(IF($M82="Y",VLOOKUP($N82,INDIRECT($N$2),T$5,0)*INDIRECT($M$3),VLOOKUP($N82,INDIRECT($N$2),T$5,0)),IF(LEFT($E82,1)="N",3,0))</f>
        <v>39.613999999999997</v>
      </c>
      <c r="U82" s="411" cm="1">
        <f t="array" aca="1" ref="U82" ca="1">ROUND(IF($M82="Y",VLOOKUP($N82,INDIRECT($N$2),U$5,0)*INDIRECT($M$3),VLOOKUP($N82,INDIRECT($N$2),U$5,0)),IF(LEFT($E82,1)="N",3,0))</f>
        <v>41.595999999999997</v>
      </c>
      <c r="V82" s="482"/>
      <c r="W82" s="412" t="str">
        <f t="shared" si="51"/>
        <v>Y</v>
      </c>
      <c r="X82" s="355" t="str">
        <f t="shared" si="48"/>
        <v>10085C</v>
      </c>
      <c r="Y82" s="413">
        <f t="shared" si="50"/>
        <v>150</v>
      </c>
      <c r="Z82" s="355" t="str">
        <f t="shared" si="49"/>
        <v>IT Deskside Support Technician II</v>
      </c>
      <c r="AA82" s="414">
        <f t="shared" ca="1" si="43"/>
        <v>34.22</v>
      </c>
      <c r="AB82" s="414">
        <f t="shared" ca="1" si="44"/>
        <v>35.930999999999997</v>
      </c>
      <c r="AC82" s="414">
        <f t="shared" ca="1" si="45"/>
        <v>37.728999999999999</v>
      </c>
      <c r="AD82" s="414">
        <f t="shared" ca="1" si="46"/>
        <v>39.613999999999997</v>
      </c>
      <c r="AE82" s="414">
        <f t="shared" ca="1" si="47"/>
        <v>41.595999999999997</v>
      </c>
    </row>
    <row r="83" spans="1:31">
      <c r="A83" s="406" t="s">
        <v>658</v>
      </c>
      <c r="B83" s="464" t="s">
        <v>564</v>
      </c>
      <c r="C83" s="406">
        <v>8</v>
      </c>
      <c r="D83" s="407" t="s">
        <v>565</v>
      </c>
      <c r="E83" s="406" t="s">
        <v>43</v>
      </c>
      <c r="F83" s="406">
        <v>366</v>
      </c>
      <c r="G83" s="409">
        <f t="shared" ca="1" si="36"/>
        <v>37.442</v>
      </c>
      <c r="H83" s="409">
        <f t="shared" ca="1" si="37"/>
        <v>39.311999999999998</v>
      </c>
      <c r="I83" s="409">
        <f t="shared" ca="1" si="38"/>
        <v>41.279000000000003</v>
      </c>
      <c r="J83" s="409">
        <f t="shared" ca="1" si="39"/>
        <v>43.34</v>
      </c>
      <c r="K83" s="409">
        <f t="shared" ca="1" si="40"/>
        <v>45.506999999999998</v>
      </c>
      <c r="L83" s="511"/>
      <c r="M83" s="335" t="s">
        <v>588</v>
      </c>
      <c r="N83" s="331" t="str">
        <f t="shared" si="41"/>
        <v>59416C</v>
      </c>
      <c r="O83" s="410" t="str">
        <f t="shared" si="35"/>
        <v>123</v>
      </c>
      <c r="P83" s="332" t="str">
        <f t="shared" si="42"/>
        <v>IT Deskside Support Technician III</v>
      </c>
      <c r="Q83" s="411" cm="1">
        <f t="array" aca="1" ref="Q83" ca="1">ROUND(IF($M83="Y",VLOOKUP($N83,INDIRECT($N$2),Q$5,0)*INDIRECT($M$3),VLOOKUP($N83,INDIRECT($N$2),Q$5,0)),IF(LEFT($E83,1)="N",3,0))</f>
        <v>37.442</v>
      </c>
      <c r="R83" s="411" cm="1">
        <f t="array" aca="1" ref="R83" ca="1">ROUND(IF($M83="Y",VLOOKUP($N83,INDIRECT($N$2),R$5,0)*INDIRECT($M$3),VLOOKUP($N83,INDIRECT($N$2),R$5,0)),IF(LEFT($E83,1)="N",3,0))</f>
        <v>39.311999999999998</v>
      </c>
      <c r="S83" s="411" cm="1">
        <f t="array" aca="1" ref="S83" ca="1">ROUND(IF($M83="Y",VLOOKUP($N83,INDIRECT($N$2),S$5,0)*INDIRECT($M$3),VLOOKUP($N83,INDIRECT($N$2),S$5,0)),IF(LEFT($E83,1)="N",3,0))</f>
        <v>41.279000000000003</v>
      </c>
      <c r="T83" s="411" cm="1">
        <f t="array" aca="1" ref="T83" ca="1">ROUND(IF($M83="Y",VLOOKUP($N83,INDIRECT($N$2),T$5,0)*INDIRECT($M$3),VLOOKUP($N83,INDIRECT($N$2),T$5,0)),IF(LEFT($E83,1)="N",3,0))</f>
        <v>43.34</v>
      </c>
      <c r="U83" s="411" cm="1">
        <f t="array" aca="1" ref="U83" ca="1">ROUND(IF($M83="Y",VLOOKUP($N83,INDIRECT($N$2),U$5,0)*INDIRECT($M$3),VLOOKUP($N83,INDIRECT($N$2),U$5,0)),IF(LEFT($E83,1)="N",3,0))</f>
        <v>45.506999999999998</v>
      </c>
      <c r="V83" s="482"/>
      <c r="W83" s="412" t="str">
        <f t="shared" si="51"/>
        <v>Y</v>
      </c>
      <c r="X83" s="355" t="str">
        <f t="shared" si="48"/>
        <v>59416C</v>
      </c>
      <c r="Y83" s="413" t="str">
        <f t="shared" si="50"/>
        <v>123</v>
      </c>
      <c r="Z83" s="355" t="str">
        <f t="shared" si="49"/>
        <v>IT Deskside Support Technician III</v>
      </c>
      <c r="AA83" s="414">
        <f t="shared" ca="1" si="43"/>
        <v>37.442</v>
      </c>
      <c r="AB83" s="414">
        <f t="shared" ca="1" si="44"/>
        <v>39.311999999999998</v>
      </c>
      <c r="AC83" s="414">
        <f t="shared" ca="1" si="45"/>
        <v>41.279000000000003</v>
      </c>
      <c r="AD83" s="414">
        <f t="shared" ca="1" si="46"/>
        <v>43.34</v>
      </c>
      <c r="AE83" s="414">
        <f t="shared" ca="1" si="47"/>
        <v>45.506999999999998</v>
      </c>
    </row>
    <row r="84" spans="1:31">
      <c r="A84" s="406" t="s">
        <v>474</v>
      </c>
      <c r="B84" s="464" t="s">
        <v>467</v>
      </c>
      <c r="C84" s="406">
        <v>7</v>
      </c>
      <c r="D84" s="407">
        <v>122</v>
      </c>
      <c r="E84" s="406" t="s">
        <v>43</v>
      </c>
      <c r="F84" s="406">
        <v>333</v>
      </c>
      <c r="G84" s="409">
        <f t="shared" ca="1" si="36"/>
        <v>34.942999999999998</v>
      </c>
      <c r="H84" s="409">
        <f t="shared" ca="1" si="37"/>
        <v>36.692</v>
      </c>
      <c r="I84" s="409">
        <f t="shared" ca="1" si="38"/>
        <v>38.526000000000003</v>
      </c>
      <c r="J84" s="409">
        <f t="shared" ca="1" si="39"/>
        <v>40.451999999999998</v>
      </c>
      <c r="K84" s="409">
        <f t="shared" ca="1" si="40"/>
        <v>42.476999999999997</v>
      </c>
      <c r="L84" s="511"/>
      <c r="M84" s="335" t="s">
        <v>588</v>
      </c>
      <c r="N84" s="331" t="str">
        <f t="shared" si="41"/>
        <v>52925C</v>
      </c>
      <c r="O84" s="410">
        <f t="shared" si="35"/>
        <v>122</v>
      </c>
      <c r="P84" s="332" t="str">
        <f t="shared" si="42"/>
        <v>IT Security Specialist I</v>
      </c>
      <c r="Q84" s="411" cm="1">
        <f t="array" aca="1" ref="Q84" ca="1">ROUND(IF($M84="Y",VLOOKUP($N84,INDIRECT($N$2),Q$5,0)*INDIRECT($M$3),VLOOKUP($N84,INDIRECT($N$2),Q$5,0)),IF(LEFT($E84,1)="N",3,0))</f>
        <v>34.942999999999998</v>
      </c>
      <c r="R84" s="411" cm="1">
        <f t="array" aca="1" ref="R84" ca="1">ROUND(IF($M84="Y",VLOOKUP($N84,INDIRECT($N$2),R$5,0)*INDIRECT($M$3),VLOOKUP($N84,INDIRECT($N$2),R$5,0)),IF(LEFT($E84,1)="N",3,0))</f>
        <v>36.692</v>
      </c>
      <c r="S84" s="411" cm="1">
        <f t="array" aca="1" ref="S84" ca="1">ROUND(IF($M84="Y",VLOOKUP($N84,INDIRECT($N$2),S$5,0)*INDIRECT($M$3),VLOOKUP($N84,INDIRECT($N$2),S$5,0)),IF(LEFT($E84,1)="N",3,0))</f>
        <v>38.526000000000003</v>
      </c>
      <c r="T84" s="411" cm="1">
        <f t="array" aca="1" ref="T84" ca="1">ROUND(IF($M84="Y",VLOOKUP($N84,INDIRECT($N$2),T$5,0)*INDIRECT($M$3),VLOOKUP($N84,INDIRECT($N$2),T$5,0)),IF(LEFT($E84,1)="N",3,0))</f>
        <v>40.451999999999998</v>
      </c>
      <c r="U84" s="411" cm="1">
        <f t="array" aca="1" ref="U84" ca="1">ROUND(IF($M84="Y",VLOOKUP($N84,INDIRECT($N$2),U$5,0)*INDIRECT($M$3),VLOOKUP($N84,INDIRECT($N$2),U$5,0)),IF(LEFT($E84,1)="N",3,0))</f>
        <v>42.476999999999997</v>
      </c>
      <c r="V84" s="482"/>
      <c r="W84" s="412" t="str">
        <f t="shared" si="51"/>
        <v>Y</v>
      </c>
      <c r="X84" s="355" t="str">
        <f t="shared" si="48"/>
        <v>52925C</v>
      </c>
      <c r="Y84" s="413">
        <f t="shared" si="50"/>
        <v>122</v>
      </c>
      <c r="Z84" s="355" t="str">
        <f t="shared" si="49"/>
        <v>IT Security Specialist I</v>
      </c>
      <c r="AA84" s="414">
        <f t="shared" ca="1" si="43"/>
        <v>34.942999999999998</v>
      </c>
      <c r="AB84" s="414">
        <f t="shared" ca="1" si="44"/>
        <v>36.692</v>
      </c>
      <c r="AC84" s="414">
        <f t="shared" ca="1" si="45"/>
        <v>38.526000000000003</v>
      </c>
      <c r="AD84" s="414">
        <f t="shared" ca="1" si="46"/>
        <v>40.451999999999998</v>
      </c>
      <c r="AE84" s="414">
        <f t="shared" ca="1" si="47"/>
        <v>42.476999999999997</v>
      </c>
    </row>
    <row r="85" spans="1:31">
      <c r="A85" s="406" t="s">
        <v>473</v>
      </c>
      <c r="B85" s="464" t="s">
        <v>468</v>
      </c>
      <c r="C85" s="406">
        <v>8</v>
      </c>
      <c r="D85" s="407">
        <v>123</v>
      </c>
      <c r="E85" s="406" t="s">
        <v>43</v>
      </c>
      <c r="F85" s="406">
        <v>363</v>
      </c>
      <c r="G85" s="409">
        <f t="shared" ca="1" si="36"/>
        <v>37.442</v>
      </c>
      <c r="H85" s="409">
        <f t="shared" ca="1" si="37"/>
        <v>39.311999999999998</v>
      </c>
      <c r="I85" s="409">
        <f t="shared" ca="1" si="38"/>
        <v>41.279000000000003</v>
      </c>
      <c r="J85" s="409">
        <f t="shared" ca="1" si="39"/>
        <v>43.34</v>
      </c>
      <c r="K85" s="409">
        <f t="shared" ca="1" si="40"/>
        <v>45.506999999999998</v>
      </c>
      <c r="L85" s="511"/>
      <c r="M85" s="335" t="s">
        <v>588</v>
      </c>
      <c r="N85" s="331" t="str">
        <f t="shared" si="41"/>
        <v>52926C</v>
      </c>
      <c r="O85" s="410">
        <f t="shared" si="35"/>
        <v>123</v>
      </c>
      <c r="P85" s="332" t="str">
        <f t="shared" si="42"/>
        <v>IT Security Specialist II</v>
      </c>
      <c r="Q85" s="411" cm="1">
        <f t="array" aca="1" ref="Q85" ca="1">ROUND(IF($M85="Y",VLOOKUP($N85,INDIRECT($N$2),Q$5,0)*INDIRECT($M$3),VLOOKUP($N85,INDIRECT($N$2),Q$5,0)),IF(LEFT($E85,1)="N",3,0))</f>
        <v>37.442</v>
      </c>
      <c r="R85" s="411" cm="1">
        <f t="array" aca="1" ref="R85" ca="1">ROUND(IF($M85="Y",VLOOKUP($N85,INDIRECT($N$2),R$5,0)*INDIRECT($M$3),VLOOKUP($N85,INDIRECT($N$2),R$5,0)),IF(LEFT($E85,1)="N",3,0))</f>
        <v>39.311999999999998</v>
      </c>
      <c r="S85" s="411" cm="1">
        <f t="array" aca="1" ref="S85" ca="1">ROUND(IF($M85="Y",VLOOKUP($N85,INDIRECT($N$2),S$5,0)*INDIRECT($M$3),VLOOKUP($N85,INDIRECT($N$2),S$5,0)),IF(LEFT($E85,1)="N",3,0))</f>
        <v>41.279000000000003</v>
      </c>
      <c r="T85" s="411" cm="1">
        <f t="array" aca="1" ref="T85" ca="1">ROUND(IF($M85="Y",VLOOKUP($N85,INDIRECT($N$2),T$5,0)*INDIRECT($M$3),VLOOKUP($N85,INDIRECT($N$2),T$5,0)),IF(LEFT($E85,1)="N",3,0))</f>
        <v>43.34</v>
      </c>
      <c r="U85" s="411" cm="1">
        <f t="array" aca="1" ref="U85" ca="1">ROUND(IF($M85="Y",VLOOKUP($N85,INDIRECT($N$2),U$5,0)*INDIRECT($M$3),VLOOKUP($N85,INDIRECT($N$2),U$5,0)),IF(LEFT($E85,1)="N",3,0))</f>
        <v>45.506999999999998</v>
      </c>
      <c r="V85" s="482"/>
      <c r="W85" s="412" t="str">
        <f t="shared" si="51"/>
        <v>Y</v>
      </c>
      <c r="X85" s="355" t="str">
        <f t="shared" si="48"/>
        <v>52926C</v>
      </c>
      <c r="Y85" s="413">
        <f t="shared" si="50"/>
        <v>123</v>
      </c>
      <c r="Z85" s="355" t="str">
        <f t="shared" si="49"/>
        <v>IT Security Specialist II</v>
      </c>
      <c r="AA85" s="414">
        <f t="shared" ca="1" si="43"/>
        <v>37.442</v>
      </c>
      <c r="AB85" s="414">
        <f t="shared" ca="1" si="44"/>
        <v>39.311999999999998</v>
      </c>
      <c r="AC85" s="414">
        <f t="shared" ca="1" si="45"/>
        <v>41.279000000000003</v>
      </c>
      <c r="AD85" s="414">
        <f t="shared" ca="1" si="46"/>
        <v>43.34</v>
      </c>
      <c r="AE85" s="414">
        <f t="shared" ca="1" si="47"/>
        <v>45.506999999999998</v>
      </c>
    </row>
    <row r="86" spans="1:31">
      <c r="A86" s="406" t="s">
        <v>206</v>
      </c>
      <c r="B86" s="464" t="s">
        <v>207</v>
      </c>
      <c r="C86" s="406">
        <v>5</v>
      </c>
      <c r="D86" s="407">
        <v>130</v>
      </c>
      <c r="E86" s="406" t="s">
        <v>43</v>
      </c>
      <c r="F86" s="406">
        <v>265</v>
      </c>
      <c r="G86" s="409">
        <f t="shared" ca="1" si="36"/>
        <v>28.8</v>
      </c>
      <c r="H86" s="409">
        <f t="shared" ca="1" si="37"/>
        <v>30.242000000000001</v>
      </c>
      <c r="I86" s="409">
        <f t="shared" ca="1" si="38"/>
        <v>31.751999999999999</v>
      </c>
      <c r="J86" s="409">
        <f t="shared" ca="1" si="39"/>
        <v>33.340000000000003</v>
      </c>
      <c r="K86" s="409">
        <f t="shared" ca="1" si="40"/>
        <v>35.008000000000003</v>
      </c>
      <c r="L86" s="511"/>
      <c r="M86" s="335" t="s">
        <v>588</v>
      </c>
      <c r="N86" s="331" t="str">
        <f t="shared" si="41"/>
        <v>10086C</v>
      </c>
      <c r="O86" s="410">
        <f t="shared" si="35"/>
        <v>130</v>
      </c>
      <c r="P86" s="332" t="str">
        <f t="shared" si="42"/>
        <v>IT Service Desk Agent I</v>
      </c>
      <c r="Q86" s="411" cm="1">
        <f t="array" aca="1" ref="Q86" ca="1">ROUND(IF($M86="Y",VLOOKUP($N86,INDIRECT($N$2),Q$5,0)*INDIRECT($M$3),VLOOKUP($N86,INDIRECT($N$2),Q$5,0)),IF(LEFT($E86,1)="N",3,0))</f>
        <v>28.8</v>
      </c>
      <c r="R86" s="411" cm="1">
        <f t="array" aca="1" ref="R86" ca="1">ROUND(IF($M86="Y",VLOOKUP($N86,INDIRECT($N$2),R$5,0)*INDIRECT($M$3),VLOOKUP($N86,INDIRECT($N$2),R$5,0)),IF(LEFT($E86,1)="N",3,0))</f>
        <v>30.242000000000001</v>
      </c>
      <c r="S86" s="411" cm="1">
        <f t="array" aca="1" ref="S86" ca="1">ROUND(IF($M86="Y",VLOOKUP($N86,INDIRECT($N$2),S$5,0)*INDIRECT($M$3),VLOOKUP($N86,INDIRECT($N$2),S$5,0)),IF(LEFT($E86,1)="N",3,0))</f>
        <v>31.751999999999999</v>
      </c>
      <c r="T86" s="411" cm="1">
        <f t="array" aca="1" ref="T86" ca="1">ROUND(IF($M86="Y",VLOOKUP($N86,INDIRECT($N$2),T$5,0)*INDIRECT($M$3),VLOOKUP($N86,INDIRECT($N$2),T$5,0)),IF(LEFT($E86,1)="N",3,0))</f>
        <v>33.340000000000003</v>
      </c>
      <c r="U86" s="411" cm="1">
        <f t="array" aca="1" ref="U86" ca="1">ROUND(IF($M86="Y",VLOOKUP($N86,INDIRECT($N$2),U$5,0)*INDIRECT($M$3),VLOOKUP($N86,INDIRECT($N$2),U$5,0)),IF(LEFT($E86,1)="N",3,0))</f>
        <v>35.008000000000003</v>
      </c>
      <c r="V86" s="482"/>
      <c r="W86" s="412" t="str">
        <f t="shared" si="51"/>
        <v>Y</v>
      </c>
      <c r="X86" s="355" t="str">
        <f t="shared" si="48"/>
        <v>10086C</v>
      </c>
      <c r="Y86" s="413">
        <f t="shared" si="50"/>
        <v>130</v>
      </c>
      <c r="Z86" s="355" t="str">
        <f t="shared" si="49"/>
        <v>IT Service Desk Agent I</v>
      </c>
      <c r="AA86" s="414">
        <f t="shared" ca="1" si="43"/>
        <v>28.8</v>
      </c>
      <c r="AB86" s="414">
        <f t="shared" ca="1" si="44"/>
        <v>30.242000000000001</v>
      </c>
      <c r="AC86" s="414">
        <f t="shared" ca="1" si="45"/>
        <v>31.751999999999999</v>
      </c>
      <c r="AD86" s="414">
        <f t="shared" ca="1" si="46"/>
        <v>33.340000000000003</v>
      </c>
      <c r="AE86" s="414">
        <f t="shared" ca="1" si="47"/>
        <v>35.008000000000003</v>
      </c>
    </row>
    <row r="87" spans="1:31">
      <c r="A87" s="406" t="s">
        <v>208</v>
      </c>
      <c r="B87" s="464" t="s">
        <v>209</v>
      </c>
      <c r="C87" s="406">
        <v>6</v>
      </c>
      <c r="D87" s="407">
        <v>210</v>
      </c>
      <c r="E87" s="406" t="s">
        <v>43</v>
      </c>
      <c r="F87" s="406">
        <v>300</v>
      </c>
      <c r="G87" s="409">
        <f t="shared" ca="1" si="36"/>
        <v>31.794</v>
      </c>
      <c r="H87" s="409">
        <f t="shared" ca="1" si="37"/>
        <v>33.378999999999998</v>
      </c>
      <c r="I87" s="409">
        <f t="shared" ca="1" si="38"/>
        <v>35.051000000000002</v>
      </c>
      <c r="J87" s="409">
        <f t="shared" ca="1" si="39"/>
        <v>36.802</v>
      </c>
      <c r="K87" s="409">
        <f t="shared" ca="1" si="40"/>
        <v>38.643000000000001</v>
      </c>
      <c r="L87" s="511"/>
      <c r="M87" s="335" t="s">
        <v>588</v>
      </c>
      <c r="N87" s="331" t="str">
        <f t="shared" si="41"/>
        <v>10087C</v>
      </c>
      <c r="O87" s="410">
        <f t="shared" si="35"/>
        <v>210</v>
      </c>
      <c r="P87" s="332" t="str">
        <f t="shared" si="42"/>
        <v>IT Service Desk Agent II</v>
      </c>
      <c r="Q87" s="411" cm="1">
        <f t="array" aca="1" ref="Q87" ca="1">ROUND(IF($M87="Y",VLOOKUP($N87,INDIRECT($N$2),Q$5,0)*INDIRECT($M$3),VLOOKUP($N87,INDIRECT($N$2),Q$5,0)),IF(LEFT($E87,1)="N",3,0))</f>
        <v>31.794</v>
      </c>
      <c r="R87" s="411" cm="1">
        <f t="array" aca="1" ref="R87" ca="1">ROUND(IF($M87="Y",VLOOKUP($N87,INDIRECT($N$2),R$5,0)*INDIRECT($M$3),VLOOKUP($N87,INDIRECT($N$2),R$5,0)),IF(LEFT($E87,1)="N",3,0))</f>
        <v>33.378999999999998</v>
      </c>
      <c r="S87" s="411" cm="1">
        <f t="array" aca="1" ref="S87" ca="1">ROUND(IF($M87="Y",VLOOKUP($N87,INDIRECT($N$2),S$5,0)*INDIRECT($M$3),VLOOKUP($N87,INDIRECT($N$2),S$5,0)),IF(LEFT($E87,1)="N",3,0))</f>
        <v>35.051000000000002</v>
      </c>
      <c r="T87" s="411" cm="1">
        <f t="array" aca="1" ref="T87" ca="1">ROUND(IF($M87="Y",VLOOKUP($N87,INDIRECT($N$2),T$5,0)*INDIRECT($M$3),VLOOKUP($N87,INDIRECT($N$2),T$5,0)),IF(LEFT($E87,1)="N",3,0))</f>
        <v>36.802</v>
      </c>
      <c r="U87" s="411" cm="1">
        <f t="array" aca="1" ref="U87" ca="1">ROUND(IF($M87="Y",VLOOKUP($N87,INDIRECT($N$2),U$5,0)*INDIRECT($M$3),VLOOKUP($N87,INDIRECT($N$2),U$5,0)),IF(LEFT($E87,1)="N",3,0))</f>
        <v>38.643000000000001</v>
      </c>
      <c r="V87" s="482"/>
      <c r="W87" s="412" t="str">
        <f t="shared" si="51"/>
        <v>Y</v>
      </c>
      <c r="X87" s="355" t="str">
        <f t="shared" si="48"/>
        <v>10087C</v>
      </c>
      <c r="Y87" s="413">
        <f t="shared" si="50"/>
        <v>210</v>
      </c>
      <c r="Z87" s="355" t="str">
        <f t="shared" si="49"/>
        <v>IT Service Desk Agent II</v>
      </c>
      <c r="AA87" s="414">
        <f t="shared" ca="1" si="43"/>
        <v>31.794</v>
      </c>
      <c r="AB87" s="414">
        <f t="shared" ca="1" si="44"/>
        <v>33.378999999999998</v>
      </c>
      <c r="AC87" s="414">
        <f t="shared" ca="1" si="45"/>
        <v>35.051000000000002</v>
      </c>
      <c r="AD87" s="414">
        <f t="shared" ca="1" si="46"/>
        <v>36.802</v>
      </c>
      <c r="AE87" s="414">
        <f t="shared" ca="1" si="47"/>
        <v>38.643000000000001</v>
      </c>
    </row>
    <row r="88" spans="1:31">
      <c r="A88" s="406" t="s">
        <v>212</v>
      </c>
      <c r="B88" s="464" t="s">
        <v>214</v>
      </c>
      <c r="C88" s="406">
        <v>5</v>
      </c>
      <c r="D88" s="407" t="s">
        <v>213</v>
      </c>
      <c r="E88" s="406" t="s">
        <v>43</v>
      </c>
      <c r="F88" s="406">
        <v>235</v>
      </c>
      <c r="G88" s="409">
        <f t="shared" ca="1" si="36"/>
        <v>28.646000000000001</v>
      </c>
      <c r="H88" s="409">
        <f t="shared" ca="1" si="37"/>
        <v>30.079000000000001</v>
      </c>
      <c r="I88" s="409">
        <f t="shared" ca="1" si="38"/>
        <v>31.582999999999998</v>
      </c>
      <c r="J88" s="409">
        <f t="shared" ca="1" si="39"/>
        <v>33.161000000000001</v>
      </c>
      <c r="K88" s="409">
        <f t="shared" ca="1" si="40"/>
        <v>34.820999999999998</v>
      </c>
      <c r="L88" s="511"/>
      <c r="M88" s="335" t="s">
        <v>588</v>
      </c>
      <c r="N88" s="331" t="str">
        <f t="shared" si="41"/>
        <v>05920C</v>
      </c>
      <c r="O88" s="410" t="str">
        <f t="shared" si="35"/>
        <v>073</v>
      </c>
      <c r="P88" s="332" t="str">
        <f t="shared" si="42"/>
        <v xml:space="preserve">Laboratory Technician </v>
      </c>
      <c r="Q88" s="411" cm="1">
        <f t="array" aca="1" ref="Q88" ca="1">ROUND(IF($M88="Y",VLOOKUP($N88,INDIRECT($N$2),Q$5,0)*INDIRECT($M$3),VLOOKUP($N88,INDIRECT($N$2),Q$5,0)),IF(LEFT($E88,1)="N",3,0))</f>
        <v>28.646000000000001</v>
      </c>
      <c r="R88" s="411" cm="1">
        <f t="array" aca="1" ref="R88" ca="1">ROUND(IF($M88="Y",VLOOKUP($N88,INDIRECT($N$2),R$5,0)*INDIRECT($M$3),VLOOKUP($N88,INDIRECT($N$2),R$5,0)),IF(LEFT($E88,1)="N",3,0))</f>
        <v>30.079000000000001</v>
      </c>
      <c r="S88" s="411" cm="1">
        <f t="array" aca="1" ref="S88" ca="1">ROUND(IF($M88="Y",VLOOKUP($N88,INDIRECT($N$2),S$5,0)*INDIRECT($M$3),VLOOKUP($N88,INDIRECT($N$2),S$5,0)),IF(LEFT($E88,1)="N",3,0))</f>
        <v>31.582999999999998</v>
      </c>
      <c r="T88" s="411" cm="1">
        <f t="array" aca="1" ref="T88" ca="1">ROUND(IF($M88="Y",VLOOKUP($N88,INDIRECT($N$2),T$5,0)*INDIRECT($M$3),VLOOKUP($N88,INDIRECT($N$2),T$5,0)),IF(LEFT($E88,1)="N",3,0))</f>
        <v>33.161000000000001</v>
      </c>
      <c r="U88" s="411" cm="1">
        <f t="array" aca="1" ref="U88" ca="1">ROUND(IF($M88="Y",VLOOKUP($N88,INDIRECT($N$2),U$5,0)*INDIRECT($M$3),VLOOKUP($N88,INDIRECT($N$2),U$5,0)),IF(LEFT($E88,1)="N",3,0))</f>
        <v>34.820999999999998</v>
      </c>
      <c r="V88" s="482"/>
      <c r="W88" s="412" t="str">
        <f t="shared" si="51"/>
        <v>Y</v>
      </c>
      <c r="X88" s="355" t="str">
        <f t="shared" si="48"/>
        <v>05920C</v>
      </c>
      <c r="Y88" s="413" t="str">
        <f t="shared" si="50"/>
        <v>073</v>
      </c>
      <c r="Z88" s="355" t="str">
        <f t="shared" si="49"/>
        <v xml:space="preserve">Laboratory Technician </v>
      </c>
      <c r="AA88" s="414">
        <f t="shared" ca="1" si="43"/>
        <v>28.646000000000001</v>
      </c>
      <c r="AB88" s="414">
        <f t="shared" ca="1" si="44"/>
        <v>30.079000000000001</v>
      </c>
      <c r="AC88" s="414">
        <f t="shared" ca="1" si="45"/>
        <v>31.582999999999998</v>
      </c>
      <c r="AD88" s="414">
        <f t="shared" ca="1" si="46"/>
        <v>33.161000000000001</v>
      </c>
      <c r="AE88" s="414">
        <f t="shared" ca="1" si="47"/>
        <v>34.820999999999998</v>
      </c>
    </row>
    <row r="89" spans="1:31">
      <c r="A89" s="406" t="s">
        <v>210</v>
      </c>
      <c r="B89" s="464" t="s">
        <v>808</v>
      </c>
      <c r="C89" s="406">
        <v>5</v>
      </c>
      <c r="D89" s="407">
        <v>201</v>
      </c>
      <c r="E89" s="406" t="s">
        <v>43</v>
      </c>
      <c r="F89" s="406">
        <v>235</v>
      </c>
      <c r="G89" s="409">
        <f ca="1">Q89</f>
        <v>22.917000000000002</v>
      </c>
      <c r="H89" s="409">
        <f ca="1">R89</f>
        <v>24.062000000000001</v>
      </c>
      <c r="I89" s="409">
        <f ca="1">S89</f>
        <v>25.265999999999998</v>
      </c>
      <c r="J89" s="409">
        <f ca="1">T89</f>
        <v>26.529</v>
      </c>
      <c r="K89" s="409">
        <f ca="1">U89</f>
        <v>27.853999999999999</v>
      </c>
      <c r="L89" s="511"/>
      <c r="M89" s="335" t="s">
        <v>588</v>
      </c>
      <c r="N89" s="331" t="str">
        <f>A89</f>
        <v>05910C</v>
      </c>
      <c r="O89" s="410">
        <f>D89</f>
        <v>201</v>
      </c>
      <c r="P89" s="332" t="str">
        <f>B89</f>
        <v xml:space="preserve">Laboratory Technician Seasonal </v>
      </c>
      <c r="Q89" s="411" cm="1">
        <f t="array" aca="1" ref="Q89" ca="1">ROUND(IF($M89="Y",VLOOKUP($N89,INDIRECT($N$2),Q$5,0)*INDIRECT($M$3),VLOOKUP($N89,INDIRECT($N$2),Q$5,0)),IF(LEFT($E89,1)="N",3,0))</f>
        <v>22.917000000000002</v>
      </c>
      <c r="R89" s="411" cm="1">
        <f t="array" aca="1" ref="R89" ca="1">ROUND(IF($M89="Y",VLOOKUP($N89,INDIRECT($N$2),R$5,0)*INDIRECT($M$3),VLOOKUP($N89,INDIRECT($N$2),R$5,0)),IF(LEFT($E89,1)="N",3,0))</f>
        <v>24.062000000000001</v>
      </c>
      <c r="S89" s="411" cm="1">
        <f t="array" aca="1" ref="S89" ca="1">ROUND(IF($M89="Y",VLOOKUP($N89,INDIRECT($N$2),S$5,0)*INDIRECT($M$3),VLOOKUP($N89,INDIRECT($N$2),S$5,0)),IF(LEFT($E89,1)="N",3,0))</f>
        <v>25.265999999999998</v>
      </c>
      <c r="T89" s="411" cm="1">
        <f t="array" aca="1" ref="T89" ca="1">ROUND(IF($M89="Y",VLOOKUP($N89,INDIRECT($N$2),T$5,0)*INDIRECT($M$3),VLOOKUP($N89,INDIRECT($N$2),T$5,0)),IF(LEFT($E89,1)="N",3,0))</f>
        <v>26.529</v>
      </c>
      <c r="U89" s="411" cm="1">
        <f t="array" aca="1" ref="U89" ca="1">ROUND(IF($M89="Y",VLOOKUP($N89,INDIRECT($N$2),U$5,0)*INDIRECT($M$3),VLOOKUP($N89,INDIRECT($N$2),U$5,0)),IF(LEFT($E89,1)="N",3,0))</f>
        <v>27.853999999999999</v>
      </c>
      <c r="V89" s="482"/>
      <c r="W89" s="412" t="str">
        <f>M89</f>
        <v>Y</v>
      </c>
      <c r="X89" s="355" t="str">
        <f>N89</f>
        <v>05910C</v>
      </c>
      <c r="Y89" s="413">
        <f>O89</f>
        <v>201</v>
      </c>
      <c r="Z89" s="355" t="str">
        <f>P89</f>
        <v xml:space="preserve">Laboratory Technician Seasonal </v>
      </c>
      <c r="AA89" s="414">
        <f ca="1">IF(LEFT($E89,1)="N",Q89,ROUNDUP(Q89/2080,3))</f>
        <v>22.917000000000002</v>
      </c>
      <c r="AB89" s="414">
        <f ca="1">IF(LEFT($E89,1)="N",R89,ROUNDUP(R89/2080,3))</f>
        <v>24.062000000000001</v>
      </c>
      <c r="AC89" s="414">
        <f ca="1">IF(LEFT($E89,1)="N",S89,ROUNDUP(S89/2080,3))</f>
        <v>25.265999999999998</v>
      </c>
      <c r="AD89" s="414">
        <f ca="1">IF(LEFT($E89,1)="N",T89,ROUNDUP(T89/2080,3))</f>
        <v>26.529</v>
      </c>
      <c r="AE89" s="414">
        <f ca="1">IF(LEFT($E89,1)="N",U89,ROUNDUP(U89/2080,3))</f>
        <v>27.853999999999999</v>
      </c>
    </row>
    <row r="90" spans="1:31">
      <c r="A90" s="406" t="s">
        <v>215</v>
      </c>
      <c r="B90" s="464" t="s">
        <v>216</v>
      </c>
      <c r="C90" s="406">
        <v>7</v>
      </c>
      <c r="D90" s="407" t="s">
        <v>66</v>
      </c>
      <c r="E90" s="406" t="s">
        <v>43</v>
      </c>
      <c r="F90" s="406">
        <v>330</v>
      </c>
      <c r="G90" s="409">
        <f t="shared" ca="1" si="36"/>
        <v>33.738</v>
      </c>
      <c r="H90" s="409">
        <f t="shared" ca="1" si="37"/>
        <v>35.423000000000002</v>
      </c>
      <c r="I90" s="409">
        <f t="shared" ca="1" si="38"/>
        <v>37.195999999999998</v>
      </c>
      <c r="J90" s="409">
        <f t="shared" ca="1" si="39"/>
        <v>39.055999999999997</v>
      </c>
      <c r="K90" s="409">
        <f t="shared" ca="1" si="40"/>
        <v>41.008000000000003</v>
      </c>
      <c r="L90" s="511"/>
      <c r="M90" s="335" t="s">
        <v>588</v>
      </c>
      <c r="N90" s="331" t="str">
        <f t="shared" si="41"/>
        <v>05952C</v>
      </c>
      <c r="O90" s="410" t="str">
        <f t="shared" si="35"/>
        <v>064</v>
      </c>
      <c r="P90" s="332" t="str">
        <f t="shared" si="42"/>
        <v>Lead Code Compliance Specialist -Traffic</v>
      </c>
      <c r="Q90" s="411" cm="1">
        <f t="array" aca="1" ref="Q90" ca="1">ROUND(IF($M90="Y",VLOOKUP($N90,INDIRECT($N$2),Q$5,0)*INDIRECT($M$3),VLOOKUP($N90,INDIRECT($N$2),Q$5,0)),IF(LEFT($E90,1)="N",3,0))</f>
        <v>33.738</v>
      </c>
      <c r="R90" s="411" cm="1">
        <f t="array" aca="1" ref="R90" ca="1">ROUND(IF($M90="Y",VLOOKUP($N90,INDIRECT($N$2),R$5,0)*INDIRECT($M$3),VLOOKUP($N90,INDIRECT($N$2),R$5,0)),IF(LEFT($E90,1)="N",3,0))</f>
        <v>35.423000000000002</v>
      </c>
      <c r="S90" s="411" cm="1">
        <f t="array" aca="1" ref="S90" ca="1">ROUND(IF($M90="Y",VLOOKUP($N90,INDIRECT($N$2),S$5,0)*INDIRECT($M$3),VLOOKUP($N90,INDIRECT($N$2),S$5,0)),IF(LEFT($E90,1)="N",3,0))</f>
        <v>37.195999999999998</v>
      </c>
      <c r="T90" s="411" cm="1">
        <f t="array" aca="1" ref="T90" ca="1">ROUND(IF($M90="Y",VLOOKUP($N90,INDIRECT($N$2),T$5,0)*INDIRECT($M$3),VLOOKUP($N90,INDIRECT($N$2),T$5,0)),IF(LEFT($E90,1)="N",3,0))</f>
        <v>39.055999999999997</v>
      </c>
      <c r="U90" s="411" cm="1">
        <f t="array" aca="1" ref="U90" ca="1">ROUND(IF($M90="Y",VLOOKUP($N90,INDIRECT($N$2),U$5,0)*INDIRECT($M$3),VLOOKUP($N90,INDIRECT($N$2),U$5,0)),IF(LEFT($E90,1)="N",3,0))</f>
        <v>41.008000000000003</v>
      </c>
      <c r="V90" s="482"/>
      <c r="W90" s="412" t="str">
        <f t="shared" si="51"/>
        <v>Y</v>
      </c>
      <c r="X90" s="355" t="str">
        <f t="shared" si="48"/>
        <v>05952C</v>
      </c>
      <c r="Y90" s="413" t="str">
        <f t="shared" si="50"/>
        <v>064</v>
      </c>
      <c r="Z90" s="355" t="str">
        <f t="shared" si="49"/>
        <v>Lead Code Compliance Specialist -Traffic</v>
      </c>
      <c r="AA90" s="414">
        <f t="shared" ca="1" si="43"/>
        <v>33.738</v>
      </c>
      <c r="AB90" s="414">
        <f t="shared" ca="1" si="44"/>
        <v>35.423000000000002</v>
      </c>
      <c r="AC90" s="414">
        <f t="shared" ca="1" si="45"/>
        <v>37.195999999999998</v>
      </c>
      <c r="AD90" s="414">
        <f t="shared" ca="1" si="46"/>
        <v>39.055999999999997</v>
      </c>
      <c r="AE90" s="414">
        <f t="shared" ca="1" si="47"/>
        <v>41.008000000000003</v>
      </c>
    </row>
    <row r="91" spans="1:31">
      <c r="A91" s="406" t="s">
        <v>217</v>
      </c>
      <c r="B91" s="464" t="s">
        <v>219</v>
      </c>
      <c r="C91" s="406">
        <v>9</v>
      </c>
      <c r="D91" s="407" t="s">
        <v>218</v>
      </c>
      <c r="E91" s="406" t="s">
        <v>43</v>
      </c>
      <c r="F91" s="406">
        <v>410</v>
      </c>
      <c r="G91" s="409">
        <f t="shared" ca="1" si="36"/>
        <v>41.689</v>
      </c>
      <c r="H91" s="409">
        <f t="shared" ca="1" si="37"/>
        <v>43.774000000000001</v>
      </c>
      <c r="I91" s="409">
        <f t="shared" ca="1" si="38"/>
        <v>45.963000000000001</v>
      </c>
      <c r="J91" s="409">
        <f t="shared" ca="1" si="39"/>
        <v>48.259</v>
      </c>
      <c r="K91" s="409">
        <f t="shared" ca="1" si="40"/>
        <v>50.674999999999997</v>
      </c>
      <c r="L91" s="511"/>
      <c r="M91" s="335" t="s">
        <v>588</v>
      </c>
      <c r="N91" s="331" t="str">
        <f t="shared" si="41"/>
        <v>05985C</v>
      </c>
      <c r="O91" s="410" t="str">
        <f t="shared" si="35"/>
        <v>101</v>
      </c>
      <c r="P91" s="332" t="str">
        <f t="shared" si="42"/>
        <v xml:space="preserve">Lead Inspector Housing </v>
      </c>
      <c r="Q91" s="411" cm="1">
        <f t="array" aca="1" ref="Q91" ca="1">ROUND(IF($M91="Y",VLOOKUP($N91,INDIRECT($N$2),Q$5,0)*INDIRECT($M$3),VLOOKUP($N91,INDIRECT($N$2),Q$5,0)),IF(LEFT($E91,1)="N",3,0))</f>
        <v>41.689</v>
      </c>
      <c r="R91" s="411" cm="1">
        <f t="array" aca="1" ref="R91" ca="1">ROUND(IF($M91="Y",VLOOKUP($N91,INDIRECT($N$2),R$5,0)*INDIRECT($M$3),VLOOKUP($N91,INDIRECT($N$2),R$5,0)),IF(LEFT($E91,1)="N",3,0))</f>
        <v>43.774000000000001</v>
      </c>
      <c r="S91" s="411" cm="1">
        <f t="array" aca="1" ref="S91" ca="1">ROUND(IF($M91="Y",VLOOKUP($N91,INDIRECT($N$2),S$5,0)*INDIRECT($M$3),VLOOKUP($N91,INDIRECT($N$2),S$5,0)),IF(LEFT($E91,1)="N",3,0))</f>
        <v>45.963000000000001</v>
      </c>
      <c r="T91" s="411" cm="1">
        <f t="array" aca="1" ref="T91" ca="1">ROUND(IF($M91="Y",VLOOKUP($N91,INDIRECT($N$2),T$5,0)*INDIRECT($M$3),VLOOKUP($N91,INDIRECT($N$2),T$5,0)),IF(LEFT($E91,1)="N",3,0))</f>
        <v>48.259</v>
      </c>
      <c r="U91" s="411" cm="1">
        <f t="array" aca="1" ref="U91" ca="1">ROUND(IF($M91="Y",VLOOKUP($N91,INDIRECT($N$2),U$5,0)*INDIRECT($M$3),VLOOKUP($N91,INDIRECT($N$2),U$5,0)),IF(LEFT($E91,1)="N",3,0))</f>
        <v>50.674999999999997</v>
      </c>
      <c r="V91" s="482"/>
      <c r="W91" s="412" t="str">
        <f t="shared" si="51"/>
        <v>Y</v>
      </c>
      <c r="X91" s="355" t="str">
        <f t="shared" si="48"/>
        <v>05985C</v>
      </c>
      <c r="Y91" s="413" t="str">
        <f t="shared" si="50"/>
        <v>101</v>
      </c>
      <c r="Z91" s="355" t="str">
        <f t="shared" si="49"/>
        <v xml:space="preserve">Lead Inspector Housing </v>
      </c>
      <c r="AA91" s="414">
        <f t="shared" ca="1" si="43"/>
        <v>41.689</v>
      </c>
      <c r="AB91" s="414">
        <f t="shared" ca="1" si="44"/>
        <v>43.774000000000001</v>
      </c>
      <c r="AC91" s="414">
        <f t="shared" ca="1" si="45"/>
        <v>45.963000000000001</v>
      </c>
      <c r="AD91" s="414">
        <f t="shared" ca="1" si="46"/>
        <v>48.259</v>
      </c>
      <c r="AE91" s="414">
        <f t="shared" ca="1" si="47"/>
        <v>50.674999999999997</v>
      </c>
    </row>
    <row r="92" spans="1:31">
      <c r="A92" s="406" t="s">
        <v>220</v>
      </c>
      <c r="B92" s="464" t="s">
        <v>453</v>
      </c>
      <c r="C92" s="406">
        <v>9</v>
      </c>
      <c r="D92" s="407">
        <v>101</v>
      </c>
      <c r="E92" s="406" t="s">
        <v>43</v>
      </c>
      <c r="F92" s="406">
        <v>415</v>
      </c>
      <c r="G92" s="409">
        <f t="shared" ca="1" si="36"/>
        <v>41.689</v>
      </c>
      <c r="H92" s="409">
        <f t="shared" ca="1" si="37"/>
        <v>43.774000000000001</v>
      </c>
      <c r="I92" s="409">
        <f t="shared" ca="1" si="38"/>
        <v>45.963000000000001</v>
      </c>
      <c r="J92" s="409">
        <f t="shared" ca="1" si="39"/>
        <v>48.259</v>
      </c>
      <c r="K92" s="409">
        <f t="shared" ca="1" si="40"/>
        <v>50.674999999999997</v>
      </c>
      <c r="L92" s="511"/>
      <c r="M92" s="335" t="s">
        <v>588</v>
      </c>
      <c r="N92" s="331" t="str">
        <f t="shared" si="41"/>
        <v>05995C</v>
      </c>
      <c r="O92" s="410">
        <f t="shared" si="35"/>
        <v>101</v>
      </c>
      <c r="P92" s="332" t="str">
        <f t="shared" si="42"/>
        <v>Lead Inspector Licenses &amp; Con Services</v>
      </c>
      <c r="Q92" s="411" cm="1">
        <f t="array" aca="1" ref="Q92" ca="1">ROUND(IF($M92="Y",VLOOKUP($N92,INDIRECT($N$2),Q$5,0)*INDIRECT($M$3),VLOOKUP($N92,INDIRECT($N$2),Q$5,0)),IF(LEFT($E92,1)="N",3,0))</f>
        <v>41.689</v>
      </c>
      <c r="R92" s="411" cm="1">
        <f t="array" aca="1" ref="R92" ca="1">ROUND(IF($M92="Y",VLOOKUP($N92,INDIRECT($N$2),R$5,0)*INDIRECT($M$3),VLOOKUP($N92,INDIRECT($N$2),R$5,0)),IF(LEFT($E92,1)="N",3,0))</f>
        <v>43.774000000000001</v>
      </c>
      <c r="S92" s="411" cm="1">
        <f t="array" aca="1" ref="S92" ca="1">ROUND(IF($M92="Y",VLOOKUP($N92,INDIRECT($N$2),S$5,0)*INDIRECT($M$3),VLOOKUP($N92,INDIRECT($N$2),S$5,0)),IF(LEFT($E92,1)="N",3,0))</f>
        <v>45.963000000000001</v>
      </c>
      <c r="T92" s="411" cm="1">
        <f t="array" aca="1" ref="T92" ca="1">ROUND(IF($M92="Y",VLOOKUP($N92,INDIRECT($N$2),T$5,0)*INDIRECT($M$3),VLOOKUP($N92,INDIRECT($N$2),T$5,0)),IF(LEFT($E92,1)="N",3,0))</f>
        <v>48.259</v>
      </c>
      <c r="U92" s="411" cm="1">
        <f t="array" aca="1" ref="U92" ca="1">ROUND(IF($M92="Y",VLOOKUP($N92,INDIRECT($N$2),U$5,0)*INDIRECT($M$3),VLOOKUP($N92,INDIRECT($N$2),U$5,0)),IF(LEFT($E92,1)="N",3,0))</f>
        <v>50.674999999999997</v>
      </c>
      <c r="V92" s="482"/>
      <c r="W92" s="412" t="str">
        <f t="shared" si="51"/>
        <v>Y</v>
      </c>
      <c r="X92" s="355" t="str">
        <f t="shared" si="48"/>
        <v>05995C</v>
      </c>
      <c r="Y92" s="413">
        <f t="shared" si="50"/>
        <v>101</v>
      </c>
      <c r="Z92" s="355" t="str">
        <f t="shared" si="49"/>
        <v>Lead Inspector Licenses &amp; Con Services</v>
      </c>
      <c r="AA92" s="414">
        <f t="shared" ca="1" si="43"/>
        <v>41.689</v>
      </c>
      <c r="AB92" s="414">
        <f t="shared" ca="1" si="44"/>
        <v>43.774000000000001</v>
      </c>
      <c r="AC92" s="414">
        <f t="shared" ca="1" si="45"/>
        <v>45.963000000000001</v>
      </c>
      <c r="AD92" s="414">
        <f t="shared" ca="1" si="46"/>
        <v>48.259</v>
      </c>
      <c r="AE92" s="414">
        <f t="shared" ca="1" si="47"/>
        <v>50.674999999999997</v>
      </c>
    </row>
    <row r="93" spans="1:31">
      <c r="A93" s="406" t="s">
        <v>222</v>
      </c>
      <c r="B93" s="464" t="s">
        <v>455</v>
      </c>
      <c r="C93" s="406">
        <v>9</v>
      </c>
      <c r="D93" s="407">
        <v>101</v>
      </c>
      <c r="E93" s="406" t="s">
        <v>43</v>
      </c>
      <c r="F93" s="406">
        <v>410</v>
      </c>
      <c r="G93" s="409">
        <f t="shared" ca="1" si="36"/>
        <v>41.689</v>
      </c>
      <c r="H93" s="409">
        <f t="shared" ca="1" si="37"/>
        <v>43.774000000000001</v>
      </c>
      <c r="I93" s="409">
        <f t="shared" ca="1" si="38"/>
        <v>45.963000000000001</v>
      </c>
      <c r="J93" s="409">
        <f t="shared" ca="1" si="39"/>
        <v>48.259</v>
      </c>
      <c r="K93" s="409">
        <f t="shared" ca="1" si="40"/>
        <v>50.674999999999997</v>
      </c>
      <c r="L93" s="511"/>
      <c r="M93" s="335" t="s">
        <v>588</v>
      </c>
      <c r="N93" s="331" t="str">
        <f t="shared" si="41"/>
        <v>06005C</v>
      </c>
      <c r="O93" s="410">
        <f t="shared" ref="O93:O124" si="52">D93</f>
        <v>101</v>
      </c>
      <c r="P93" s="332" t="str">
        <f t="shared" si="42"/>
        <v>Lead Inspector Problem Properties</v>
      </c>
      <c r="Q93" s="411" cm="1">
        <f t="array" aca="1" ref="Q93" ca="1">ROUND(IF($M93="Y",VLOOKUP($N93,INDIRECT($N$2),Q$5,0)*INDIRECT($M$3),VLOOKUP($N93,INDIRECT($N$2),Q$5,0)),IF(LEFT($E93,1)="N",3,0))</f>
        <v>41.689</v>
      </c>
      <c r="R93" s="411" cm="1">
        <f t="array" aca="1" ref="R93" ca="1">ROUND(IF($M93="Y",VLOOKUP($N93,INDIRECT($N$2),R$5,0)*INDIRECT($M$3),VLOOKUP($N93,INDIRECT($N$2),R$5,0)),IF(LEFT($E93,1)="N",3,0))</f>
        <v>43.774000000000001</v>
      </c>
      <c r="S93" s="411" cm="1">
        <f t="array" aca="1" ref="S93" ca="1">ROUND(IF($M93="Y",VLOOKUP($N93,INDIRECT($N$2),S$5,0)*INDIRECT($M$3),VLOOKUP($N93,INDIRECT($N$2),S$5,0)),IF(LEFT($E93,1)="N",3,0))</f>
        <v>45.963000000000001</v>
      </c>
      <c r="T93" s="411" cm="1">
        <f t="array" aca="1" ref="T93" ca="1">ROUND(IF($M93="Y",VLOOKUP($N93,INDIRECT($N$2),T$5,0)*INDIRECT($M$3),VLOOKUP($N93,INDIRECT($N$2),T$5,0)),IF(LEFT($E93,1)="N",3,0))</f>
        <v>48.259</v>
      </c>
      <c r="U93" s="411" cm="1">
        <f t="array" aca="1" ref="U93" ca="1">ROUND(IF($M93="Y",VLOOKUP($N93,INDIRECT($N$2),U$5,0)*INDIRECT($M$3),VLOOKUP($N93,INDIRECT($N$2),U$5,0)),IF(LEFT($E93,1)="N",3,0))</f>
        <v>50.674999999999997</v>
      </c>
      <c r="V93" s="482"/>
      <c r="W93" s="412" t="str">
        <f t="shared" si="51"/>
        <v>Y</v>
      </c>
      <c r="X93" s="355" t="str">
        <f t="shared" si="48"/>
        <v>06005C</v>
      </c>
      <c r="Y93" s="413">
        <f t="shared" si="50"/>
        <v>101</v>
      </c>
      <c r="Z93" s="355" t="str">
        <f t="shared" si="49"/>
        <v>Lead Inspector Problem Properties</v>
      </c>
      <c r="AA93" s="414">
        <f t="shared" ca="1" si="43"/>
        <v>41.689</v>
      </c>
      <c r="AB93" s="414">
        <f t="shared" ca="1" si="44"/>
        <v>43.774000000000001</v>
      </c>
      <c r="AC93" s="414">
        <f t="shared" ca="1" si="45"/>
        <v>45.963000000000001</v>
      </c>
      <c r="AD93" s="414">
        <f t="shared" ca="1" si="46"/>
        <v>48.259</v>
      </c>
      <c r="AE93" s="414">
        <f t="shared" ca="1" si="47"/>
        <v>50.674999999999997</v>
      </c>
    </row>
    <row r="94" spans="1:31">
      <c r="A94" s="406" t="s">
        <v>722</v>
      </c>
      <c r="B94" s="464" t="s">
        <v>721</v>
      </c>
      <c r="C94" s="406">
        <v>7</v>
      </c>
      <c r="D94" s="407" t="s">
        <v>66</v>
      </c>
      <c r="E94" s="406" t="s">
        <v>43</v>
      </c>
      <c r="F94" s="406">
        <v>320</v>
      </c>
      <c r="G94" s="409">
        <f t="shared" ca="1" si="36"/>
        <v>33.738</v>
      </c>
      <c r="H94" s="409">
        <f t="shared" ca="1" si="37"/>
        <v>35.423000000000002</v>
      </c>
      <c r="I94" s="409">
        <f t="shared" ca="1" si="38"/>
        <v>37.195999999999998</v>
      </c>
      <c r="J94" s="409">
        <f t="shared" ca="1" si="39"/>
        <v>39.055999999999997</v>
      </c>
      <c r="K94" s="409">
        <f t="shared" ca="1" si="40"/>
        <v>41.008000000000003</v>
      </c>
      <c r="L94" s="511"/>
      <c r="M94" s="335" t="s">
        <v>588</v>
      </c>
      <c r="N94" s="331" t="str">
        <f t="shared" si="41"/>
        <v>53087C</v>
      </c>
      <c r="O94" s="410" t="str">
        <f t="shared" si="52"/>
        <v>064</v>
      </c>
      <c r="P94" s="332" t="str">
        <f t="shared" si="42"/>
        <v>Lead Utility Billing Specialist</v>
      </c>
      <c r="Q94" s="411" cm="1">
        <f t="array" aca="1" ref="Q94" ca="1">ROUND(IF($M94="Y",VLOOKUP($N94,INDIRECT($N$2),Q$5,0)*INDIRECT($M$3),VLOOKUP($N94,INDIRECT($N$2),Q$5,0)),IF(LEFT($E94,1)="N",3,0))</f>
        <v>33.738</v>
      </c>
      <c r="R94" s="411" cm="1">
        <f t="array" aca="1" ref="R94" ca="1">ROUND(IF($M94="Y",VLOOKUP($N94,INDIRECT($N$2),R$5,0)*INDIRECT($M$3),VLOOKUP($N94,INDIRECT($N$2),R$5,0)),IF(LEFT($E94,1)="N",3,0))</f>
        <v>35.423000000000002</v>
      </c>
      <c r="S94" s="411" cm="1">
        <f t="array" aca="1" ref="S94" ca="1">ROUND(IF($M94="Y",VLOOKUP($N94,INDIRECT($N$2),S$5,0)*INDIRECT($M$3),VLOOKUP($N94,INDIRECT($N$2),S$5,0)),IF(LEFT($E94,1)="N",3,0))</f>
        <v>37.195999999999998</v>
      </c>
      <c r="T94" s="411" cm="1">
        <f t="array" aca="1" ref="T94" ca="1">ROUND(IF($M94="Y",VLOOKUP($N94,INDIRECT($N$2),T$5,0)*INDIRECT($M$3),VLOOKUP($N94,INDIRECT($N$2),T$5,0)),IF(LEFT($E94,1)="N",3,0))</f>
        <v>39.055999999999997</v>
      </c>
      <c r="U94" s="411" cm="1">
        <f t="array" aca="1" ref="U94" ca="1">ROUND(IF($M94="Y",VLOOKUP($N94,INDIRECT($N$2),U$5,0)*INDIRECT($M$3),VLOOKUP($N94,INDIRECT($N$2),U$5,0)),IF(LEFT($E94,1)="N",3,0))</f>
        <v>41.008000000000003</v>
      </c>
      <c r="V94" s="482"/>
      <c r="W94" s="412" t="str">
        <f t="shared" si="51"/>
        <v>Y</v>
      </c>
      <c r="X94" s="355" t="str">
        <f t="shared" si="48"/>
        <v>53087C</v>
      </c>
      <c r="Y94" s="413" t="str">
        <f t="shared" si="50"/>
        <v>064</v>
      </c>
      <c r="Z94" s="355" t="str">
        <f t="shared" si="49"/>
        <v>Lead Utility Billing Specialist</v>
      </c>
      <c r="AA94" s="414">
        <f t="shared" ca="1" si="43"/>
        <v>33.738</v>
      </c>
      <c r="AB94" s="414">
        <f t="shared" ca="1" si="44"/>
        <v>35.423000000000002</v>
      </c>
      <c r="AC94" s="414">
        <f t="shared" ca="1" si="45"/>
        <v>37.195999999999998</v>
      </c>
      <c r="AD94" s="414">
        <f t="shared" ca="1" si="46"/>
        <v>39.055999999999997</v>
      </c>
      <c r="AE94" s="414">
        <f t="shared" ca="1" si="47"/>
        <v>41.008000000000003</v>
      </c>
    </row>
    <row r="95" spans="1:31">
      <c r="A95" s="406" t="s">
        <v>226</v>
      </c>
      <c r="B95" s="464" t="s">
        <v>227</v>
      </c>
      <c r="C95" s="406">
        <v>5</v>
      </c>
      <c r="D95" s="407" t="s">
        <v>163</v>
      </c>
      <c r="E95" s="406" t="s">
        <v>43</v>
      </c>
      <c r="F95" s="406">
        <v>253</v>
      </c>
      <c r="G95" s="409">
        <f t="shared" ca="1" si="36"/>
        <v>27.536000000000001</v>
      </c>
      <c r="H95" s="409">
        <f t="shared" ca="1" si="37"/>
        <v>28.911999999999999</v>
      </c>
      <c r="I95" s="409">
        <f t="shared" ca="1" si="38"/>
        <v>30.359000000000002</v>
      </c>
      <c r="J95" s="409">
        <f t="shared" ca="1" si="39"/>
        <v>31.878</v>
      </c>
      <c r="K95" s="409">
        <f t="shared" ca="1" si="40"/>
        <v>33.470999999999997</v>
      </c>
      <c r="L95" s="511"/>
      <c r="M95" s="335" t="s">
        <v>588</v>
      </c>
      <c r="N95" s="331" t="str">
        <f t="shared" si="41"/>
        <v>06080C</v>
      </c>
      <c r="O95" s="410" t="str">
        <f t="shared" si="52"/>
        <v>051</v>
      </c>
      <c r="P95" s="332" t="str">
        <f t="shared" si="42"/>
        <v xml:space="preserve">Legal Support Specialist </v>
      </c>
      <c r="Q95" s="411" cm="1">
        <f t="array" aca="1" ref="Q95" ca="1">ROUND(IF($M95="Y",VLOOKUP($N95,INDIRECT($N$2),Q$5,0)*INDIRECT($M$3),VLOOKUP($N95,INDIRECT($N$2),Q$5,0)),IF(LEFT($E95,1)="N",3,0))</f>
        <v>27.536000000000001</v>
      </c>
      <c r="R95" s="411" cm="1">
        <f t="array" aca="1" ref="R95" ca="1">ROUND(IF($M95="Y",VLOOKUP($N95,INDIRECT($N$2),R$5,0)*INDIRECT($M$3),VLOOKUP($N95,INDIRECT($N$2),R$5,0)),IF(LEFT($E95,1)="N",3,0))</f>
        <v>28.911999999999999</v>
      </c>
      <c r="S95" s="411" cm="1">
        <f t="array" aca="1" ref="S95" ca="1">ROUND(IF($M95="Y",VLOOKUP($N95,INDIRECT($N$2),S$5,0)*INDIRECT($M$3),VLOOKUP($N95,INDIRECT($N$2),S$5,0)),IF(LEFT($E95,1)="N",3,0))</f>
        <v>30.359000000000002</v>
      </c>
      <c r="T95" s="411" cm="1">
        <f t="array" aca="1" ref="T95" ca="1">ROUND(IF($M95="Y",VLOOKUP($N95,INDIRECT($N$2),T$5,0)*INDIRECT($M$3),VLOOKUP($N95,INDIRECT($N$2),T$5,0)),IF(LEFT($E95,1)="N",3,0))</f>
        <v>31.878</v>
      </c>
      <c r="U95" s="411" cm="1">
        <f t="array" aca="1" ref="U95" ca="1">ROUND(IF($M95="Y",VLOOKUP($N95,INDIRECT($N$2),U$5,0)*INDIRECT($M$3),VLOOKUP($N95,INDIRECT($N$2),U$5,0)),IF(LEFT($E95,1)="N",3,0))</f>
        <v>33.470999999999997</v>
      </c>
      <c r="V95" s="482"/>
      <c r="W95" s="412" t="str">
        <f t="shared" si="51"/>
        <v>Y</v>
      </c>
      <c r="X95" s="355" t="str">
        <f t="shared" si="48"/>
        <v>06080C</v>
      </c>
      <c r="Y95" s="413" t="str">
        <f t="shared" si="50"/>
        <v>051</v>
      </c>
      <c r="Z95" s="355" t="str">
        <f t="shared" si="49"/>
        <v xml:space="preserve">Legal Support Specialist </v>
      </c>
      <c r="AA95" s="414">
        <f t="shared" ca="1" si="43"/>
        <v>27.536000000000001</v>
      </c>
      <c r="AB95" s="414">
        <f t="shared" ca="1" si="44"/>
        <v>28.911999999999999</v>
      </c>
      <c r="AC95" s="414">
        <f t="shared" ca="1" si="45"/>
        <v>30.359000000000002</v>
      </c>
      <c r="AD95" s="414">
        <f t="shared" ca="1" si="46"/>
        <v>31.878</v>
      </c>
      <c r="AE95" s="414">
        <f t="shared" ca="1" si="47"/>
        <v>33.470999999999997</v>
      </c>
    </row>
    <row r="96" spans="1:31">
      <c r="A96" s="406" t="s">
        <v>504</v>
      </c>
      <c r="B96" s="464" t="s">
        <v>487</v>
      </c>
      <c r="C96" s="406">
        <v>8</v>
      </c>
      <c r="D96" s="407">
        <v>164</v>
      </c>
      <c r="E96" s="406" t="s">
        <v>21</v>
      </c>
      <c r="F96" s="406">
        <v>393</v>
      </c>
      <c r="G96" s="409">
        <f t="shared" ca="1" si="36"/>
        <v>83854</v>
      </c>
      <c r="H96" s="409">
        <f t="shared" ca="1" si="37"/>
        <v>88045</v>
      </c>
      <c r="I96" s="409">
        <f t="shared" ca="1" si="38"/>
        <v>92450</v>
      </c>
      <c r="J96" s="409">
        <f t="shared" ca="1" si="39"/>
        <v>97072</v>
      </c>
      <c r="K96" s="409">
        <f t="shared" ca="1" si="40"/>
        <v>101924</v>
      </c>
      <c r="L96" s="511"/>
      <c r="M96" s="335" t="s">
        <v>588</v>
      </c>
      <c r="N96" s="331" t="str">
        <f t="shared" si="41"/>
        <v>52947C</v>
      </c>
      <c r="O96" s="410">
        <f t="shared" si="52"/>
        <v>164</v>
      </c>
      <c r="P96" s="332" t="str">
        <f t="shared" si="42"/>
        <v>Legislative Clerk</v>
      </c>
      <c r="Q96" s="411" cm="1">
        <f t="array" aca="1" ref="Q96" ca="1">ROUND(IF($M96="Y",VLOOKUP($N96,INDIRECT($N$2),Q$5,0)*INDIRECT($M$3),VLOOKUP($N96,INDIRECT($N$2),Q$5,0)),IF(LEFT($E96,1)="N",3,0))</f>
        <v>83854</v>
      </c>
      <c r="R96" s="411" cm="1">
        <f t="array" aca="1" ref="R96" ca="1">ROUND(IF($M96="Y",VLOOKUP($N96,INDIRECT($N$2),R$5,0)*INDIRECT($M$3),VLOOKUP($N96,INDIRECT($N$2),R$5,0)),IF(LEFT($E96,1)="N",3,0))</f>
        <v>88045</v>
      </c>
      <c r="S96" s="411" cm="1">
        <f t="array" aca="1" ref="S96" ca="1">ROUND(IF($M96="Y",VLOOKUP($N96,INDIRECT($N$2),S$5,0)*INDIRECT($M$3),VLOOKUP($N96,INDIRECT($N$2),S$5,0)),IF(LEFT($E96,1)="N",3,0))</f>
        <v>92450</v>
      </c>
      <c r="T96" s="411" cm="1">
        <f t="array" aca="1" ref="T96" ca="1">ROUND(IF($M96="Y",VLOOKUP($N96,INDIRECT($N$2),T$5,0)*INDIRECT($M$3),VLOOKUP($N96,INDIRECT($N$2),T$5,0)),IF(LEFT($E96,1)="N",3,0))</f>
        <v>97072</v>
      </c>
      <c r="U96" s="411" cm="1">
        <f t="array" aca="1" ref="U96" ca="1">ROUND(IF($M96="Y",VLOOKUP($N96,INDIRECT($N$2),U$5,0)*INDIRECT($M$3),VLOOKUP($N96,INDIRECT($N$2),U$5,0)),IF(LEFT($E96,1)="N",3,0))</f>
        <v>101924</v>
      </c>
      <c r="V96" s="482"/>
      <c r="W96" s="412" t="str">
        <f t="shared" si="51"/>
        <v>Y</v>
      </c>
      <c r="X96" s="355" t="str">
        <f t="shared" si="48"/>
        <v>52947C</v>
      </c>
      <c r="Y96" s="413">
        <f t="shared" si="50"/>
        <v>164</v>
      </c>
      <c r="Z96" s="355" t="str">
        <f t="shared" si="49"/>
        <v>Legislative Clerk</v>
      </c>
      <c r="AA96" s="414">
        <f t="shared" ca="1" si="43"/>
        <v>40.314999999999998</v>
      </c>
      <c r="AB96" s="414">
        <f t="shared" ca="1" si="44"/>
        <v>42.33</v>
      </c>
      <c r="AC96" s="414">
        <f t="shared" ca="1" si="45"/>
        <v>44.448</v>
      </c>
      <c r="AD96" s="414">
        <f t="shared" ca="1" si="46"/>
        <v>46.669999999999995</v>
      </c>
      <c r="AE96" s="414">
        <f t="shared" ca="1" si="47"/>
        <v>49.001999999999995</v>
      </c>
    </row>
    <row r="97" spans="1:31">
      <c r="A97" s="420" t="s">
        <v>31</v>
      </c>
      <c r="B97" s="467" t="s">
        <v>32</v>
      </c>
      <c r="C97" s="420">
        <v>8</v>
      </c>
      <c r="D97" s="407" t="s">
        <v>24</v>
      </c>
      <c r="E97" s="420" t="s">
        <v>21</v>
      </c>
      <c r="F97" s="420">
        <v>383</v>
      </c>
      <c r="G97" s="409">
        <f t="shared" ca="1" si="36"/>
        <v>81254</v>
      </c>
      <c r="H97" s="409">
        <f t="shared" ca="1" si="37"/>
        <v>85317</v>
      </c>
      <c r="I97" s="409">
        <f t="shared" ca="1" si="38"/>
        <v>89582</v>
      </c>
      <c r="J97" s="409">
        <f t="shared" ca="1" si="39"/>
        <v>94063</v>
      </c>
      <c r="K97" s="409">
        <f t="shared" ca="1" si="40"/>
        <v>98763</v>
      </c>
      <c r="L97" s="511"/>
      <c r="M97" s="335" t="s">
        <v>588</v>
      </c>
      <c r="N97" s="331" t="str">
        <f t="shared" si="41"/>
        <v>06150C</v>
      </c>
      <c r="O97" s="410" t="str">
        <f t="shared" si="52"/>
        <v>097</v>
      </c>
      <c r="P97" s="332" t="str">
        <f t="shared" si="42"/>
        <v>Liability Investigator</v>
      </c>
      <c r="Q97" s="411" cm="1">
        <f t="array" aca="1" ref="Q97" ca="1">ROUND(IF($M97="Y",VLOOKUP($N97,INDIRECT($N$2),Q$5,0)*INDIRECT($M$3),VLOOKUP($N97,INDIRECT($N$2),Q$5,0)),IF(LEFT($E97,1)="N",3,0))</f>
        <v>81254</v>
      </c>
      <c r="R97" s="411" cm="1">
        <f t="array" aca="1" ref="R97" ca="1">ROUND(IF($M97="Y",VLOOKUP($N97,INDIRECT($N$2),R$5,0)*INDIRECT($M$3),VLOOKUP($N97,INDIRECT($N$2),R$5,0)),IF(LEFT($E97,1)="N",3,0))</f>
        <v>85317</v>
      </c>
      <c r="S97" s="411" cm="1">
        <f t="array" aca="1" ref="S97" ca="1">ROUND(IF($M97="Y",VLOOKUP($N97,INDIRECT($N$2),S$5,0)*INDIRECT($M$3),VLOOKUP($N97,INDIRECT($N$2),S$5,0)),IF(LEFT($E97,1)="N",3,0))</f>
        <v>89582</v>
      </c>
      <c r="T97" s="411" cm="1">
        <f t="array" aca="1" ref="T97" ca="1">ROUND(IF($M97="Y",VLOOKUP($N97,INDIRECT($N$2),T$5,0)*INDIRECT($M$3),VLOOKUP($N97,INDIRECT($N$2),T$5,0)),IF(LEFT($E97,1)="N",3,0))</f>
        <v>94063</v>
      </c>
      <c r="U97" s="411" cm="1">
        <f t="array" aca="1" ref="U97" ca="1">ROUND(IF($M97="Y",VLOOKUP($N97,INDIRECT($N$2),U$5,0)*INDIRECT($M$3),VLOOKUP($N97,INDIRECT($N$2),U$5,0)),IF(LEFT($E97,1)="N",3,0))</f>
        <v>98763</v>
      </c>
      <c r="V97" s="482"/>
      <c r="W97" s="412" t="str">
        <f t="shared" si="51"/>
        <v>Y</v>
      </c>
      <c r="X97" s="355" t="str">
        <f t="shared" si="48"/>
        <v>06150C</v>
      </c>
      <c r="Y97" s="413" t="str">
        <f t="shared" si="50"/>
        <v>097</v>
      </c>
      <c r="Z97" s="355" t="str">
        <f t="shared" si="49"/>
        <v>Liability Investigator</v>
      </c>
      <c r="AA97" s="414">
        <f t="shared" ca="1" si="43"/>
        <v>39.064999999999998</v>
      </c>
      <c r="AB97" s="414">
        <f t="shared" ca="1" si="44"/>
        <v>41.018000000000001</v>
      </c>
      <c r="AC97" s="414">
        <f t="shared" ca="1" si="45"/>
        <v>43.068999999999996</v>
      </c>
      <c r="AD97" s="414">
        <f t="shared" ca="1" si="46"/>
        <v>45.222999999999999</v>
      </c>
      <c r="AE97" s="414">
        <f t="shared" ca="1" si="47"/>
        <v>47.482999999999997</v>
      </c>
    </row>
    <row r="98" spans="1:31">
      <c r="A98" s="420" t="s">
        <v>33</v>
      </c>
      <c r="B98" s="467" t="s">
        <v>34</v>
      </c>
      <c r="C98" s="420">
        <v>10</v>
      </c>
      <c r="D98" s="407">
        <v>118</v>
      </c>
      <c r="E98" s="420" t="s">
        <v>21</v>
      </c>
      <c r="F98" s="420">
        <v>458</v>
      </c>
      <c r="G98" s="409">
        <f t="shared" ca="1" si="36"/>
        <v>95130</v>
      </c>
      <c r="H98" s="409">
        <f t="shared" ca="1" si="37"/>
        <v>99887</v>
      </c>
      <c r="I98" s="409">
        <f t="shared" ca="1" si="38"/>
        <v>104880</v>
      </c>
      <c r="J98" s="409">
        <f t="shared" ca="1" si="39"/>
        <v>110126</v>
      </c>
      <c r="K98" s="409">
        <f t="shared" ca="1" si="40"/>
        <v>115629</v>
      </c>
      <c r="L98" s="511"/>
      <c r="M98" s="335" t="s">
        <v>588</v>
      </c>
      <c r="N98" s="331" t="str">
        <f t="shared" si="41"/>
        <v>06738C</v>
      </c>
      <c r="O98" s="410">
        <f t="shared" si="52"/>
        <v>118</v>
      </c>
      <c r="P98" s="332" t="str">
        <f t="shared" si="42"/>
        <v>Manager Hazardous Material Inspections</v>
      </c>
      <c r="Q98" s="411" cm="1">
        <f t="array" aca="1" ref="Q98" ca="1">ROUND(IF($M98="Y",VLOOKUP($N98,INDIRECT($N$2),Q$5,0)*INDIRECT($M$3),VLOOKUP($N98,INDIRECT($N$2),Q$5,0)),IF(LEFT($E98,1)="N",3,0))</f>
        <v>95130</v>
      </c>
      <c r="R98" s="411" cm="1">
        <f t="array" aca="1" ref="R98" ca="1">ROUND(IF($M98="Y",VLOOKUP($N98,INDIRECT($N$2),R$5,0)*INDIRECT($M$3),VLOOKUP($N98,INDIRECT($N$2),R$5,0)),IF(LEFT($E98,1)="N",3,0))</f>
        <v>99887</v>
      </c>
      <c r="S98" s="411" cm="1">
        <f t="array" aca="1" ref="S98" ca="1">ROUND(IF($M98="Y",VLOOKUP($N98,INDIRECT($N$2),S$5,0)*INDIRECT($M$3),VLOOKUP($N98,INDIRECT($N$2),S$5,0)),IF(LEFT($E98,1)="N",3,0))</f>
        <v>104880</v>
      </c>
      <c r="T98" s="411" cm="1">
        <f t="array" aca="1" ref="T98" ca="1">ROUND(IF($M98="Y",VLOOKUP($N98,INDIRECT($N$2),T$5,0)*INDIRECT($M$3),VLOOKUP($N98,INDIRECT($N$2),T$5,0)),IF(LEFT($E98,1)="N",3,0))</f>
        <v>110126</v>
      </c>
      <c r="U98" s="411" cm="1">
        <f t="array" aca="1" ref="U98" ca="1">ROUND(IF($M98="Y",VLOOKUP($N98,INDIRECT($N$2),U$5,0)*INDIRECT($M$3),VLOOKUP($N98,INDIRECT($N$2),U$5,0)),IF(LEFT($E98,1)="N",3,0))</f>
        <v>115629</v>
      </c>
      <c r="V98" s="482"/>
      <c r="W98" s="412" t="str">
        <f t="shared" si="51"/>
        <v>Y</v>
      </c>
      <c r="X98" s="355" t="str">
        <f t="shared" si="48"/>
        <v>06738C</v>
      </c>
      <c r="Y98" s="413">
        <f t="shared" si="50"/>
        <v>118</v>
      </c>
      <c r="Z98" s="355" t="str">
        <f t="shared" si="49"/>
        <v>Manager Hazardous Material Inspections</v>
      </c>
      <c r="AA98" s="414">
        <f t="shared" ca="1" si="43"/>
        <v>45.735999999999997</v>
      </c>
      <c r="AB98" s="414">
        <f t="shared" ca="1" si="44"/>
        <v>48.022999999999996</v>
      </c>
      <c r="AC98" s="414">
        <f t="shared" ca="1" si="45"/>
        <v>50.423999999999999</v>
      </c>
      <c r="AD98" s="414">
        <f t="shared" ca="1" si="46"/>
        <v>52.945999999999998</v>
      </c>
      <c r="AE98" s="414">
        <f t="shared" ca="1" si="47"/>
        <v>55.591000000000001</v>
      </c>
    </row>
    <row r="99" spans="1:31">
      <c r="A99" s="406" t="s">
        <v>228</v>
      </c>
      <c r="B99" s="464" t="s">
        <v>229</v>
      </c>
      <c r="C99" s="406">
        <v>6</v>
      </c>
      <c r="D99" s="407">
        <v>143</v>
      </c>
      <c r="E99" s="406" t="s">
        <v>43</v>
      </c>
      <c r="F99" s="406">
        <v>310</v>
      </c>
      <c r="G99" s="409">
        <f t="shared" ca="1" si="36"/>
        <v>32.484000000000002</v>
      </c>
      <c r="H99" s="409">
        <f t="shared" ca="1" si="37"/>
        <v>34.11</v>
      </c>
      <c r="I99" s="409">
        <f t="shared" ca="1" si="38"/>
        <v>35.816000000000003</v>
      </c>
      <c r="J99" s="409">
        <f t="shared" ca="1" si="39"/>
        <v>37.606999999999999</v>
      </c>
      <c r="K99" s="409">
        <f t="shared" ca="1" si="40"/>
        <v>39.485999999999997</v>
      </c>
      <c r="L99" s="511"/>
      <c r="M99" s="335" t="s">
        <v>588</v>
      </c>
      <c r="N99" s="331" t="str">
        <f t="shared" si="41"/>
        <v>07050C</v>
      </c>
      <c r="O99" s="410">
        <f t="shared" si="52"/>
        <v>143</v>
      </c>
      <c r="P99" s="332" t="str">
        <f t="shared" si="42"/>
        <v>Mayors Office Associate</v>
      </c>
      <c r="Q99" s="411" cm="1">
        <f t="array" aca="1" ref="Q99" ca="1">ROUND(IF($M99="Y",VLOOKUP($N99,INDIRECT($N$2),Q$5,0)*INDIRECT($M$3),VLOOKUP($N99,INDIRECT($N$2),Q$5,0)),IF(LEFT($E99,1)="N",3,0))</f>
        <v>32.484000000000002</v>
      </c>
      <c r="R99" s="411" cm="1">
        <f t="array" aca="1" ref="R99" ca="1">ROUND(IF($M99="Y",VLOOKUP($N99,INDIRECT($N$2),R$5,0)*INDIRECT($M$3),VLOOKUP($N99,INDIRECT($N$2),R$5,0)),IF(LEFT($E99,1)="N",3,0))</f>
        <v>34.11</v>
      </c>
      <c r="S99" s="411" cm="1">
        <f t="array" aca="1" ref="S99" ca="1">ROUND(IF($M99="Y",VLOOKUP($N99,INDIRECT($N$2),S$5,0)*INDIRECT($M$3),VLOOKUP($N99,INDIRECT($N$2),S$5,0)),IF(LEFT($E99,1)="N",3,0))</f>
        <v>35.816000000000003</v>
      </c>
      <c r="T99" s="411" cm="1">
        <f t="array" aca="1" ref="T99" ca="1">ROUND(IF($M99="Y",VLOOKUP($N99,INDIRECT($N$2),T$5,0)*INDIRECT($M$3),VLOOKUP($N99,INDIRECT($N$2),T$5,0)),IF(LEFT($E99,1)="N",3,0))</f>
        <v>37.606999999999999</v>
      </c>
      <c r="U99" s="411" cm="1">
        <f t="array" aca="1" ref="U99" ca="1">ROUND(IF($M99="Y",VLOOKUP($N99,INDIRECT($N$2),U$5,0)*INDIRECT($M$3),VLOOKUP($N99,INDIRECT($N$2),U$5,0)),IF(LEFT($E99,1)="N",3,0))</f>
        <v>39.485999999999997</v>
      </c>
      <c r="V99" s="482"/>
      <c r="W99" s="412" t="str">
        <f t="shared" si="51"/>
        <v>Y</v>
      </c>
      <c r="X99" s="355" t="str">
        <f t="shared" si="48"/>
        <v>07050C</v>
      </c>
      <c r="Y99" s="413">
        <f t="shared" si="50"/>
        <v>143</v>
      </c>
      <c r="Z99" s="355" t="str">
        <f t="shared" si="49"/>
        <v>Mayors Office Associate</v>
      </c>
      <c r="AA99" s="414">
        <f t="shared" ca="1" si="43"/>
        <v>32.484000000000002</v>
      </c>
      <c r="AB99" s="414">
        <f t="shared" ca="1" si="44"/>
        <v>34.11</v>
      </c>
      <c r="AC99" s="414">
        <f t="shared" ca="1" si="45"/>
        <v>35.816000000000003</v>
      </c>
      <c r="AD99" s="414">
        <f t="shared" ca="1" si="46"/>
        <v>37.606999999999999</v>
      </c>
      <c r="AE99" s="414">
        <f t="shared" ca="1" si="47"/>
        <v>39.485999999999997</v>
      </c>
    </row>
    <row r="100" spans="1:31">
      <c r="A100" s="406" t="s">
        <v>230</v>
      </c>
      <c r="B100" s="464" t="s">
        <v>231</v>
      </c>
      <c r="C100" s="406">
        <v>6</v>
      </c>
      <c r="D100" s="407" t="s">
        <v>543</v>
      </c>
      <c r="E100" s="406" t="s">
        <v>43</v>
      </c>
      <c r="F100" s="406">
        <v>298</v>
      </c>
      <c r="G100" s="409">
        <f t="shared" ca="1" si="36"/>
        <v>31.248000000000001</v>
      </c>
      <c r="H100" s="409">
        <f t="shared" ca="1" si="37"/>
        <v>32.808</v>
      </c>
      <c r="I100" s="409">
        <f t="shared" ca="1" si="38"/>
        <v>34.448999999999998</v>
      </c>
      <c r="J100" s="409">
        <f t="shared" ca="1" si="39"/>
        <v>36.171999999999997</v>
      </c>
      <c r="K100" s="409">
        <f t="shared" ca="1" si="40"/>
        <v>37.979999999999997</v>
      </c>
      <c r="L100" s="511"/>
      <c r="M100" s="335" t="s">
        <v>588</v>
      </c>
      <c r="N100" s="331" t="str">
        <f t="shared" si="41"/>
        <v>07089C</v>
      </c>
      <c r="O100" s="410" t="str">
        <f t="shared" si="52"/>
        <v>161</v>
      </c>
      <c r="P100" s="332" t="str">
        <f t="shared" si="42"/>
        <v xml:space="preserve">Medical Assistant </v>
      </c>
      <c r="Q100" s="411" cm="1">
        <f t="array" aca="1" ref="Q100" ca="1">ROUND(IF($M100="Y",VLOOKUP($N100,INDIRECT($N$2),Q$5,0)*INDIRECT($M$3),VLOOKUP($N100,INDIRECT($N$2),Q$5,0)),IF(LEFT($E100,1)="N",3,0))</f>
        <v>31.248000000000001</v>
      </c>
      <c r="R100" s="411" cm="1">
        <f t="array" aca="1" ref="R100" ca="1">ROUND(IF($M100="Y",VLOOKUP($N100,INDIRECT($N$2),R$5,0)*INDIRECT($M$3),VLOOKUP($N100,INDIRECT($N$2),R$5,0)),IF(LEFT($E100,1)="N",3,0))</f>
        <v>32.808</v>
      </c>
      <c r="S100" s="411" cm="1">
        <f t="array" aca="1" ref="S100" ca="1">ROUND(IF($M100="Y",VLOOKUP($N100,INDIRECT($N$2),S$5,0)*INDIRECT($M$3),VLOOKUP($N100,INDIRECT($N$2),S$5,0)),IF(LEFT($E100,1)="N",3,0))</f>
        <v>34.448999999999998</v>
      </c>
      <c r="T100" s="411" cm="1">
        <f t="array" aca="1" ref="T100" ca="1">ROUND(IF($M100="Y",VLOOKUP($N100,INDIRECT($N$2),T$5,0)*INDIRECT($M$3),VLOOKUP($N100,INDIRECT($N$2),T$5,0)),IF(LEFT($E100,1)="N",3,0))</f>
        <v>36.171999999999997</v>
      </c>
      <c r="U100" s="411" cm="1">
        <f t="array" aca="1" ref="U100" ca="1">ROUND(IF($M100="Y",VLOOKUP($N100,INDIRECT($N$2),U$5,0)*INDIRECT($M$3),VLOOKUP($N100,INDIRECT($N$2),U$5,0)),IF(LEFT($E100,1)="N",3,0))</f>
        <v>37.979999999999997</v>
      </c>
      <c r="V100" s="482"/>
      <c r="W100" s="412" t="str">
        <f t="shared" si="51"/>
        <v>Y</v>
      </c>
      <c r="X100" s="355" t="str">
        <f t="shared" si="48"/>
        <v>07089C</v>
      </c>
      <c r="Y100" s="413" t="str">
        <f t="shared" si="50"/>
        <v>161</v>
      </c>
      <c r="Z100" s="355" t="str">
        <f t="shared" si="49"/>
        <v xml:space="preserve">Medical Assistant </v>
      </c>
      <c r="AA100" s="414">
        <f t="shared" ca="1" si="43"/>
        <v>31.248000000000001</v>
      </c>
      <c r="AB100" s="414">
        <f t="shared" ca="1" si="44"/>
        <v>32.808</v>
      </c>
      <c r="AC100" s="414">
        <f t="shared" ca="1" si="45"/>
        <v>34.448999999999998</v>
      </c>
      <c r="AD100" s="414">
        <f t="shared" ca="1" si="46"/>
        <v>36.171999999999997</v>
      </c>
      <c r="AE100" s="414">
        <f t="shared" ca="1" si="47"/>
        <v>37.979999999999997</v>
      </c>
    </row>
    <row r="101" spans="1:31">
      <c r="A101" s="406" t="s">
        <v>232</v>
      </c>
      <c r="B101" s="464" t="s">
        <v>233</v>
      </c>
      <c r="C101" s="406">
        <v>4</v>
      </c>
      <c r="D101" s="407">
        <v>211</v>
      </c>
      <c r="E101" s="406" t="s">
        <v>43</v>
      </c>
      <c r="F101" s="406">
        <v>210</v>
      </c>
      <c r="G101" s="409">
        <f t="shared" ref="G101:G132" ca="1" si="53">Q101</f>
        <v>24.456</v>
      </c>
      <c r="H101" s="409">
        <f t="shared" ref="H101:H132" ca="1" si="54">R101</f>
        <v>25.678999999999998</v>
      </c>
      <c r="I101" s="409">
        <f t="shared" ref="I101:I132" ca="1" si="55">S101</f>
        <v>26.962</v>
      </c>
      <c r="J101" s="409">
        <f t="shared" ref="J101:J132" ca="1" si="56">T101</f>
        <v>28.31</v>
      </c>
      <c r="K101" s="409">
        <f t="shared" ref="K101:K132" ca="1" si="57">U101</f>
        <v>29.725000000000001</v>
      </c>
      <c r="L101" s="511"/>
      <c r="M101" s="335" t="s">
        <v>588</v>
      </c>
      <c r="N101" s="331" t="str">
        <f t="shared" ref="N101:N132" si="58">A101</f>
        <v>07281C</v>
      </c>
      <c r="O101" s="410">
        <f t="shared" si="52"/>
        <v>211</v>
      </c>
      <c r="P101" s="332" t="str">
        <f t="shared" ref="P101:P132" si="59">B101</f>
        <v xml:space="preserve">Office Support Specialist I </v>
      </c>
      <c r="Q101" s="411" cm="1">
        <f t="array" aca="1" ref="Q101" ca="1">ROUND(IF($M101="Y",VLOOKUP($N101,INDIRECT($N$2),Q$5,0)*INDIRECT($M$3),VLOOKUP($N101,INDIRECT($N$2),Q$5,0)),IF(LEFT($E101,1)="N",3,0))</f>
        <v>24.456</v>
      </c>
      <c r="R101" s="411" cm="1">
        <f t="array" aca="1" ref="R101" ca="1">ROUND(IF($M101="Y",VLOOKUP($N101,INDIRECT($N$2),R$5,0)*INDIRECT($M$3),VLOOKUP($N101,INDIRECT($N$2),R$5,0)),IF(LEFT($E101,1)="N",3,0))</f>
        <v>25.678999999999998</v>
      </c>
      <c r="S101" s="411" cm="1">
        <f t="array" aca="1" ref="S101" ca="1">ROUND(IF($M101="Y",VLOOKUP($N101,INDIRECT($N$2),S$5,0)*INDIRECT($M$3),VLOOKUP($N101,INDIRECT($N$2),S$5,0)),IF(LEFT($E101,1)="N",3,0))</f>
        <v>26.962</v>
      </c>
      <c r="T101" s="411" cm="1">
        <f t="array" aca="1" ref="T101" ca="1">ROUND(IF($M101="Y",VLOOKUP($N101,INDIRECT($N$2),T$5,0)*INDIRECT($M$3),VLOOKUP($N101,INDIRECT($N$2),T$5,0)),IF(LEFT($E101,1)="N",3,0))</f>
        <v>28.31</v>
      </c>
      <c r="U101" s="411" cm="1">
        <f t="array" aca="1" ref="U101" ca="1">ROUND(IF($M101="Y",VLOOKUP($N101,INDIRECT($N$2),U$5,0)*INDIRECT($M$3),VLOOKUP($N101,INDIRECT($N$2),U$5,0)),IF(LEFT($E101,1)="N",3,0))</f>
        <v>29.725000000000001</v>
      </c>
      <c r="V101" s="482"/>
      <c r="W101" s="412" t="str">
        <f t="shared" si="51"/>
        <v>Y</v>
      </c>
      <c r="X101" s="355" t="str">
        <f t="shared" si="48"/>
        <v>07281C</v>
      </c>
      <c r="Y101" s="413">
        <f t="shared" si="50"/>
        <v>211</v>
      </c>
      <c r="Z101" s="355" t="str">
        <f t="shared" si="49"/>
        <v xml:space="preserve">Office Support Specialist I </v>
      </c>
      <c r="AA101" s="414">
        <f t="shared" ref="AA101:AA132" ca="1" si="60">IF(LEFT($E101,1)="N",Q101,ROUNDUP(Q101/2080,3))</f>
        <v>24.456</v>
      </c>
      <c r="AB101" s="414">
        <f t="shared" ref="AB101:AB132" ca="1" si="61">IF(LEFT($E101,1)="N",R101,ROUNDUP(R101/2080,3))</f>
        <v>25.678999999999998</v>
      </c>
      <c r="AC101" s="414">
        <f t="shared" ref="AC101:AC132" ca="1" si="62">IF(LEFT($E101,1)="N",S101,ROUNDUP(S101/2080,3))</f>
        <v>26.962</v>
      </c>
      <c r="AD101" s="414">
        <f t="shared" ref="AD101:AD132" ca="1" si="63">IF(LEFT($E101,1)="N",T101,ROUNDUP(T101/2080,3))</f>
        <v>28.31</v>
      </c>
      <c r="AE101" s="414">
        <f t="shared" ref="AE101:AE132" ca="1" si="64">IF(LEFT($E101,1)="N",U101,ROUNDUP(U101/2080,3))</f>
        <v>29.725000000000001</v>
      </c>
    </row>
    <row r="102" spans="1:31">
      <c r="A102" s="406" t="s">
        <v>234</v>
      </c>
      <c r="B102" s="464" t="s">
        <v>235</v>
      </c>
      <c r="C102" s="406">
        <v>5</v>
      </c>
      <c r="D102" s="407" t="s">
        <v>163</v>
      </c>
      <c r="E102" s="406" t="s">
        <v>43</v>
      </c>
      <c r="F102" s="406">
        <v>253</v>
      </c>
      <c r="G102" s="409">
        <f t="shared" ca="1" si="53"/>
        <v>27.536000000000001</v>
      </c>
      <c r="H102" s="409">
        <f t="shared" ca="1" si="54"/>
        <v>28.911999999999999</v>
      </c>
      <c r="I102" s="409">
        <f t="shared" ca="1" si="55"/>
        <v>30.359000000000002</v>
      </c>
      <c r="J102" s="409">
        <f t="shared" ca="1" si="56"/>
        <v>31.878</v>
      </c>
      <c r="K102" s="409">
        <f t="shared" ca="1" si="57"/>
        <v>33.470999999999997</v>
      </c>
      <c r="L102" s="511"/>
      <c r="M102" s="335" t="s">
        <v>588</v>
      </c>
      <c r="N102" s="331" t="str">
        <f t="shared" si="58"/>
        <v>07284C</v>
      </c>
      <c r="O102" s="410" t="str">
        <f t="shared" si="52"/>
        <v>051</v>
      </c>
      <c r="P102" s="332" t="str">
        <f t="shared" si="59"/>
        <v xml:space="preserve">Office Support Specialist II </v>
      </c>
      <c r="Q102" s="411" cm="1">
        <f t="array" aca="1" ref="Q102" ca="1">ROUND(IF($M102="Y",VLOOKUP($N102,INDIRECT($N$2),Q$5,0)*INDIRECT($M$3),VLOOKUP($N102,INDIRECT($N$2),Q$5,0)),IF(LEFT($E102,1)="N",3,0))</f>
        <v>27.536000000000001</v>
      </c>
      <c r="R102" s="411" cm="1">
        <f t="array" aca="1" ref="R102" ca="1">ROUND(IF($M102="Y",VLOOKUP($N102,INDIRECT($N$2),R$5,0)*INDIRECT($M$3),VLOOKUP($N102,INDIRECT($N$2),R$5,0)),IF(LEFT($E102,1)="N",3,0))</f>
        <v>28.911999999999999</v>
      </c>
      <c r="S102" s="411" cm="1">
        <f t="array" aca="1" ref="S102" ca="1">ROUND(IF($M102="Y",VLOOKUP($N102,INDIRECT($N$2),S$5,0)*INDIRECT($M$3),VLOOKUP($N102,INDIRECT($N$2),S$5,0)),IF(LEFT($E102,1)="N",3,0))</f>
        <v>30.359000000000002</v>
      </c>
      <c r="T102" s="411" cm="1">
        <f t="array" aca="1" ref="T102" ca="1">ROUND(IF($M102="Y",VLOOKUP($N102,INDIRECT($N$2),T$5,0)*INDIRECT($M$3),VLOOKUP($N102,INDIRECT($N$2),T$5,0)),IF(LEFT($E102,1)="N",3,0))</f>
        <v>31.878</v>
      </c>
      <c r="U102" s="411" cm="1">
        <f t="array" aca="1" ref="U102" ca="1">ROUND(IF($M102="Y",VLOOKUP($N102,INDIRECT($N$2),U$5,0)*INDIRECT($M$3),VLOOKUP($N102,INDIRECT($N$2),U$5,0)),IF(LEFT($E102,1)="N",3,0))</f>
        <v>33.470999999999997</v>
      </c>
      <c r="V102" s="482"/>
      <c r="W102" s="412" t="str">
        <f t="shared" si="51"/>
        <v>Y</v>
      </c>
      <c r="X102" s="355" t="str">
        <f t="shared" si="48"/>
        <v>07284C</v>
      </c>
      <c r="Y102" s="413" t="str">
        <f t="shared" si="50"/>
        <v>051</v>
      </c>
      <c r="Z102" s="355" t="str">
        <f t="shared" si="49"/>
        <v xml:space="preserve">Office Support Specialist II </v>
      </c>
      <c r="AA102" s="414">
        <f t="shared" ca="1" si="60"/>
        <v>27.536000000000001</v>
      </c>
      <c r="AB102" s="414">
        <f t="shared" ca="1" si="61"/>
        <v>28.911999999999999</v>
      </c>
      <c r="AC102" s="414">
        <f t="shared" ca="1" si="62"/>
        <v>30.359000000000002</v>
      </c>
      <c r="AD102" s="414">
        <f t="shared" ca="1" si="63"/>
        <v>31.878</v>
      </c>
      <c r="AE102" s="414">
        <f t="shared" ca="1" si="64"/>
        <v>33.470999999999997</v>
      </c>
    </row>
    <row r="103" spans="1:31">
      <c r="A103" s="406" t="s">
        <v>236</v>
      </c>
      <c r="B103" s="464" t="s">
        <v>237</v>
      </c>
      <c r="C103" s="406">
        <v>6</v>
      </c>
      <c r="D103" s="407" t="s">
        <v>105</v>
      </c>
      <c r="E103" s="406" t="s">
        <v>43</v>
      </c>
      <c r="F103" s="406">
        <v>280</v>
      </c>
      <c r="G103" s="409">
        <f t="shared" ca="1" si="53"/>
        <v>30.026</v>
      </c>
      <c r="H103" s="409">
        <f t="shared" ca="1" si="54"/>
        <v>31.53</v>
      </c>
      <c r="I103" s="409">
        <f t="shared" ca="1" si="55"/>
        <v>33.103000000000002</v>
      </c>
      <c r="J103" s="409">
        <f t="shared" ca="1" si="56"/>
        <v>34.762</v>
      </c>
      <c r="K103" s="409">
        <f t="shared" ca="1" si="57"/>
        <v>36.499000000000002</v>
      </c>
      <c r="L103" s="511"/>
      <c r="M103" s="335" t="s">
        <v>588</v>
      </c>
      <c r="N103" s="331" t="str">
        <f t="shared" si="58"/>
        <v>07285C</v>
      </c>
      <c r="O103" s="410" t="str">
        <f t="shared" si="52"/>
        <v>076</v>
      </c>
      <c r="P103" s="332" t="str">
        <f t="shared" si="59"/>
        <v xml:space="preserve">Office Support Specialist III </v>
      </c>
      <c r="Q103" s="411" cm="1">
        <f t="array" aca="1" ref="Q103" ca="1">ROUND(IF($M103="Y",VLOOKUP($N103,INDIRECT($N$2),Q$5,0)*INDIRECT($M$3),VLOOKUP($N103,INDIRECT($N$2),Q$5,0)),IF(LEFT($E103,1)="N",3,0))</f>
        <v>30.026</v>
      </c>
      <c r="R103" s="411" cm="1">
        <f t="array" aca="1" ref="R103" ca="1">ROUND(IF($M103="Y",VLOOKUP($N103,INDIRECT($N$2),R$5,0)*INDIRECT($M$3),VLOOKUP($N103,INDIRECT($N$2),R$5,0)),IF(LEFT($E103,1)="N",3,0))</f>
        <v>31.53</v>
      </c>
      <c r="S103" s="411" cm="1">
        <f t="array" aca="1" ref="S103" ca="1">ROUND(IF($M103="Y",VLOOKUP($N103,INDIRECT($N$2),S$5,0)*INDIRECT($M$3),VLOOKUP($N103,INDIRECT($N$2),S$5,0)),IF(LEFT($E103,1)="N",3,0))</f>
        <v>33.103000000000002</v>
      </c>
      <c r="T103" s="411" cm="1">
        <f t="array" aca="1" ref="T103" ca="1">ROUND(IF($M103="Y",VLOOKUP($N103,INDIRECT($N$2),T$5,0)*INDIRECT($M$3),VLOOKUP($N103,INDIRECT($N$2),T$5,0)),IF(LEFT($E103,1)="N",3,0))</f>
        <v>34.762</v>
      </c>
      <c r="U103" s="411" cm="1">
        <f t="array" aca="1" ref="U103" ca="1">ROUND(IF($M103="Y",VLOOKUP($N103,INDIRECT($N$2),U$5,0)*INDIRECT($M$3),VLOOKUP($N103,INDIRECT($N$2),U$5,0)),IF(LEFT($E103,1)="N",3,0))</f>
        <v>36.499000000000002</v>
      </c>
      <c r="V103" s="482"/>
      <c r="W103" s="412" t="str">
        <f t="shared" si="51"/>
        <v>Y</v>
      </c>
      <c r="X103" s="355" t="str">
        <f t="shared" si="48"/>
        <v>07285C</v>
      </c>
      <c r="Y103" s="413" t="str">
        <f t="shared" si="50"/>
        <v>076</v>
      </c>
      <c r="Z103" s="355" t="str">
        <f t="shared" si="49"/>
        <v xml:space="preserve">Office Support Specialist III </v>
      </c>
      <c r="AA103" s="414">
        <f t="shared" ca="1" si="60"/>
        <v>30.026</v>
      </c>
      <c r="AB103" s="414">
        <f t="shared" ca="1" si="61"/>
        <v>31.53</v>
      </c>
      <c r="AC103" s="414">
        <f t="shared" ca="1" si="62"/>
        <v>33.103000000000002</v>
      </c>
      <c r="AD103" s="414">
        <f t="shared" ca="1" si="63"/>
        <v>34.762</v>
      </c>
      <c r="AE103" s="414">
        <f t="shared" ca="1" si="64"/>
        <v>36.499000000000002</v>
      </c>
    </row>
    <row r="104" spans="1:31">
      <c r="A104" s="406" t="s">
        <v>469</v>
      </c>
      <c r="B104" s="464" t="s">
        <v>673</v>
      </c>
      <c r="C104" s="406">
        <v>6</v>
      </c>
      <c r="D104" s="407" t="s">
        <v>113</v>
      </c>
      <c r="E104" s="406" t="s">
        <v>43</v>
      </c>
      <c r="F104" s="406">
        <v>308</v>
      </c>
      <c r="G104" s="409">
        <f t="shared" ca="1" si="53"/>
        <v>32.484000000000002</v>
      </c>
      <c r="H104" s="409">
        <f t="shared" ca="1" si="54"/>
        <v>34.11</v>
      </c>
      <c r="I104" s="409">
        <f t="shared" ca="1" si="55"/>
        <v>35.816000000000003</v>
      </c>
      <c r="J104" s="409">
        <f t="shared" ca="1" si="56"/>
        <v>37.606999999999999</v>
      </c>
      <c r="K104" s="409">
        <f t="shared" ca="1" si="57"/>
        <v>39.485999999999997</v>
      </c>
      <c r="L104" s="511"/>
      <c r="M104" s="335" t="s">
        <v>588</v>
      </c>
      <c r="N104" s="331" t="str">
        <f t="shared" si="58"/>
        <v>06013C</v>
      </c>
      <c r="O104" s="410" t="str">
        <f t="shared" si="52"/>
        <v>140</v>
      </c>
      <c r="P104" s="332" t="str">
        <f t="shared" si="59"/>
        <v>Outreach &amp; Relocation Coordinator</v>
      </c>
      <c r="Q104" s="411" cm="1">
        <f t="array" aca="1" ref="Q104" ca="1">ROUND(IF($M104="Y",VLOOKUP($N104,INDIRECT($N$2),Q$5,0)*INDIRECT($M$3),VLOOKUP($N104,INDIRECT($N$2),Q$5,0)),IF(LEFT($E104,1)="N",3,0))</f>
        <v>32.484000000000002</v>
      </c>
      <c r="R104" s="411" cm="1">
        <f t="array" aca="1" ref="R104" ca="1">ROUND(IF($M104="Y",VLOOKUP($N104,INDIRECT($N$2),R$5,0)*INDIRECT($M$3),VLOOKUP($N104,INDIRECT($N$2),R$5,0)),IF(LEFT($E104,1)="N",3,0))</f>
        <v>34.11</v>
      </c>
      <c r="S104" s="411" cm="1">
        <f t="array" aca="1" ref="S104" ca="1">ROUND(IF($M104="Y",VLOOKUP($N104,INDIRECT($N$2),S$5,0)*INDIRECT($M$3),VLOOKUP($N104,INDIRECT($N$2),S$5,0)),IF(LEFT($E104,1)="N",3,0))</f>
        <v>35.816000000000003</v>
      </c>
      <c r="T104" s="411" cm="1">
        <f t="array" aca="1" ref="T104" ca="1">ROUND(IF($M104="Y",VLOOKUP($N104,INDIRECT($N$2),T$5,0)*INDIRECT($M$3),VLOOKUP($N104,INDIRECT($N$2),T$5,0)),IF(LEFT($E104,1)="N",3,0))</f>
        <v>37.606999999999999</v>
      </c>
      <c r="U104" s="411" cm="1">
        <f t="array" aca="1" ref="U104" ca="1">ROUND(IF($M104="Y",VLOOKUP($N104,INDIRECT($N$2),U$5,0)*INDIRECT($M$3),VLOOKUP($N104,INDIRECT($N$2),U$5,0)),IF(LEFT($E104,1)="N",3,0))</f>
        <v>39.485999999999997</v>
      </c>
      <c r="V104" s="482"/>
      <c r="W104" s="412" t="str">
        <f t="shared" si="51"/>
        <v>Y</v>
      </c>
      <c r="X104" s="355" t="str">
        <f t="shared" si="48"/>
        <v>06013C</v>
      </c>
      <c r="Y104" s="413" t="str">
        <f t="shared" si="50"/>
        <v>140</v>
      </c>
      <c r="Z104" s="355" t="str">
        <f t="shared" si="49"/>
        <v>Outreach &amp; Relocation Coordinator</v>
      </c>
      <c r="AA104" s="414">
        <f t="shared" ca="1" si="60"/>
        <v>32.484000000000002</v>
      </c>
      <c r="AB104" s="414">
        <f t="shared" ca="1" si="61"/>
        <v>34.11</v>
      </c>
      <c r="AC104" s="414">
        <f t="shared" ca="1" si="62"/>
        <v>35.816000000000003</v>
      </c>
      <c r="AD104" s="414">
        <f t="shared" ca="1" si="63"/>
        <v>37.606999999999999</v>
      </c>
      <c r="AE104" s="414">
        <f t="shared" ca="1" si="64"/>
        <v>39.485999999999997</v>
      </c>
    </row>
    <row r="105" spans="1:31">
      <c r="A105" s="406" t="s">
        <v>242</v>
      </c>
      <c r="B105" s="464" t="s">
        <v>243</v>
      </c>
      <c r="C105" s="406">
        <v>7</v>
      </c>
      <c r="D105" s="407" t="s">
        <v>121</v>
      </c>
      <c r="E105" s="406" t="s">
        <v>43</v>
      </c>
      <c r="F105" s="406">
        <v>323</v>
      </c>
      <c r="G105" s="409">
        <f t="shared" ca="1" si="53"/>
        <v>33.738</v>
      </c>
      <c r="H105" s="409">
        <f t="shared" ca="1" si="54"/>
        <v>35.423000000000002</v>
      </c>
      <c r="I105" s="409">
        <f t="shared" ca="1" si="55"/>
        <v>37.195999999999998</v>
      </c>
      <c r="J105" s="409">
        <f t="shared" ca="1" si="56"/>
        <v>39.055999999999997</v>
      </c>
      <c r="K105" s="409">
        <f t="shared" ca="1" si="57"/>
        <v>41.009</v>
      </c>
      <c r="L105" s="511"/>
      <c r="M105" s="335" t="s">
        <v>588</v>
      </c>
      <c r="N105" s="331" t="str">
        <f t="shared" si="58"/>
        <v>07644C</v>
      </c>
      <c r="O105" s="410" t="str">
        <f t="shared" si="52"/>
        <v>084</v>
      </c>
      <c r="P105" s="332" t="str">
        <f t="shared" si="59"/>
        <v>Payroll Technician</v>
      </c>
      <c r="Q105" s="411" cm="1">
        <f t="array" aca="1" ref="Q105" ca="1">ROUND(IF($M105="Y",VLOOKUP($N105,INDIRECT($N$2),Q$5,0)*INDIRECT($M$3),VLOOKUP($N105,INDIRECT($N$2),Q$5,0)),IF(LEFT($E105,1)="N",3,0))</f>
        <v>33.738</v>
      </c>
      <c r="R105" s="411" cm="1">
        <f t="array" aca="1" ref="R105" ca="1">ROUND(IF($M105="Y",VLOOKUP($N105,INDIRECT($N$2),R$5,0)*INDIRECT($M$3),VLOOKUP($N105,INDIRECT($N$2),R$5,0)),IF(LEFT($E105,1)="N",3,0))</f>
        <v>35.423000000000002</v>
      </c>
      <c r="S105" s="411" cm="1">
        <f t="array" aca="1" ref="S105" ca="1">ROUND(IF($M105="Y",VLOOKUP($N105,INDIRECT($N$2),S$5,0)*INDIRECT($M$3),VLOOKUP($N105,INDIRECT($N$2),S$5,0)),IF(LEFT($E105,1)="N",3,0))</f>
        <v>37.195999999999998</v>
      </c>
      <c r="T105" s="411" cm="1">
        <f t="array" aca="1" ref="T105" ca="1">ROUND(IF($M105="Y",VLOOKUP($N105,INDIRECT($N$2),T$5,0)*INDIRECT($M$3),VLOOKUP($N105,INDIRECT($N$2),T$5,0)),IF(LEFT($E105,1)="N",3,0))</f>
        <v>39.055999999999997</v>
      </c>
      <c r="U105" s="411" cm="1">
        <f t="array" aca="1" ref="U105" ca="1">ROUND(IF($M105="Y",VLOOKUP($N105,INDIRECT($N$2),U$5,0)*INDIRECT($M$3),VLOOKUP($N105,INDIRECT($N$2),U$5,0)),IF(LEFT($E105,1)="N",3,0))</f>
        <v>41.009</v>
      </c>
      <c r="V105" s="482"/>
      <c r="W105" s="412" t="str">
        <f t="shared" si="51"/>
        <v>Y</v>
      </c>
      <c r="X105" s="355" t="str">
        <f t="shared" si="48"/>
        <v>07644C</v>
      </c>
      <c r="Y105" s="413" t="str">
        <f t="shared" si="50"/>
        <v>084</v>
      </c>
      <c r="Z105" s="355" t="str">
        <f t="shared" si="49"/>
        <v>Payroll Technician</v>
      </c>
      <c r="AA105" s="414">
        <f t="shared" ca="1" si="60"/>
        <v>33.738</v>
      </c>
      <c r="AB105" s="414">
        <f t="shared" ca="1" si="61"/>
        <v>35.423000000000002</v>
      </c>
      <c r="AC105" s="414">
        <f t="shared" ca="1" si="62"/>
        <v>37.195999999999998</v>
      </c>
      <c r="AD105" s="414">
        <f t="shared" ca="1" si="63"/>
        <v>39.055999999999997</v>
      </c>
      <c r="AE105" s="414">
        <f t="shared" ca="1" si="64"/>
        <v>41.009</v>
      </c>
    </row>
    <row r="106" spans="1:31">
      <c r="A106" s="406" t="s">
        <v>244</v>
      </c>
      <c r="B106" s="464" t="s">
        <v>246</v>
      </c>
      <c r="C106" s="406">
        <v>9</v>
      </c>
      <c r="D106" s="407" t="s">
        <v>245</v>
      </c>
      <c r="E106" s="406" t="s">
        <v>43</v>
      </c>
      <c r="F106" s="406">
        <v>413</v>
      </c>
      <c r="G106" s="409">
        <f t="shared" ca="1" si="53"/>
        <v>41.164000000000001</v>
      </c>
      <c r="H106" s="409">
        <f t="shared" ca="1" si="54"/>
        <v>43.222000000000001</v>
      </c>
      <c r="I106" s="409">
        <f t="shared" ca="1" si="55"/>
        <v>45.384999999999998</v>
      </c>
      <c r="J106" s="409">
        <f t="shared" ca="1" si="56"/>
        <v>47.655000000000001</v>
      </c>
      <c r="K106" s="409">
        <f t="shared" ca="1" si="57"/>
        <v>50.034999999999997</v>
      </c>
      <c r="L106" s="511"/>
      <c r="M106" s="335" t="s">
        <v>588</v>
      </c>
      <c r="N106" s="331" t="str">
        <f t="shared" si="58"/>
        <v>07825C</v>
      </c>
      <c r="O106" s="410" t="str">
        <f t="shared" si="52"/>
        <v>103</v>
      </c>
      <c r="P106" s="332" t="str">
        <f t="shared" si="59"/>
        <v xml:space="preserve">Plan Examiner I  </v>
      </c>
      <c r="Q106" s="411" cm="1">
        <f t="array" aca="1" ref="Q106" ca="1">ROUND(IF($M106="Y",VLOOKUP($N106,INDIRECT($N$2),Q$5,0)*INDIRECT($M$3),VLOOKUP($N106,INDIRECT($N$2),Q$5,0)),IF(LEFT($E106,1)="N",3,0))</f>
        <v>41.164000000000001</v>
      </c>
      <c r="R106" s="411" cm="1">
        <f t="array" aca="1" ref="R106" ca="1">ROUND(IF($M106="Y",VLOOKUP($N106,INDIRECT($N$2),R$5,0)*INDIRECT($M$3),VLOOKUP($N106,INDIRECT($N$2),R$5,0)),IF(LEFT($E106,1)="N",3,0))</f>
        <v>43.222000000000001</v>
      </c>
      <c r="S106" s="411" cm="1">
        <f t="array" aca="1" ref="S106" ca="1">ROUND(IF($M106="Y",VLOOKUP($N106,INDIRECT($N$2),S$5,0)*INDIRECT($M$3),VLOOKUP($N106,INDIRECT($N$2),S$5,0)),IF(LEFT($E106,1)="N",3,0))</f>
        <v>45.384999999999998</v>
      </c>
      <c r="T106" s="411" cm="1">
        <f t="array" aca="1" ref="T106" ca="1">ROUND(IF($M106="Y",VLOOKUP($N106,INDIRECT($N$2),T$5,0)*INDIRECT($M$3),VLOOKUP($N106,INDIRECT($N$2),T$5,0)),IF(LEFT($E106,1)="N",3,0))</f>
        <v>47.655000000000001</v>
      </c>
      <c r="U106" s="411" cm="1">
        <f t="array" aca="1" ref="U106" ca="1">ROUND(IF($M106="Y",VLOOKUP($N106,INDIRECT($N$2),U$5,0)*INDIRECT($M$3),VLOOKUP($N106,INDIRECT($N$2),U$5,0)),IF(LEFT($E106,1)="N",3,0))</f>
        <v>50.034999999999997</v>
      </c>
      <c r="V106" s="482"/>
      <c r="W106" s="412" t="str">
        <f t="shared" si="51"/>
        <v>Y</v>
      </c>
      <c r="X106" s="355" t="str">
        <f t="shared" si="48"/>
        <v>07825C</v>
      </c>
      <c r="Y106" s="413" t="str">
        <f t="shared" si="50"/>
        <v>103</v>
      </c>
      <c r="Z106" s="355" t="str">
        <f t="shared" si="49"/>
        <v xml:space="preserve">Plan Examiner I  </v>
      </c>
      <c r="AA106" s="414">
        <f t="shared" ca="1" si="60"/>
        <v>41.164000000000001</v>
      </c>
      <c r="AB106" s="414">
        <f t="shared" ca="1" si="61"/>
        <v>43.222000000000001</v>
      </c>
      <c r="AC106" s="414">
        <f t="shared" ca="1" si="62"/>
        <v>45.384999999999998</v>
      </c>
      <c r="AD106" s="414">
        <f t="shared" ca="1" si="63"/>
        <v>47.655000000000001</v>
      </c>
      <c r="AE106" s="414">
        <f t="shared" ca="1" si="64"/>
        <v>50.034999999999997</v>
      </c>
    </row>
    <row r="107" spans="1:31">
      <c r="A107" s="406" t="s">
        <v>552</v>
      </c>
      <c r="B107" s="464" t="s">
        <v>798</v>
      </c>
      <c r="C107" s="406">
        <v>7</v>
      </c>
      <c r="D107" s="407">
        <v>155</v>
      </c>
      <c r="E107" s="406" t="s">
        <v>43</v>
      </c>
      <c r="F107" s="406">
        <v>338</v>
      </c>
      <c r="G107" s="409">
        <f t="shared" ca="1" si="53"/>
        <v>34.942999999999998</v>
      </c>
      <c r="H107" s="409">
        <f t="shared" ca="1" si="54"/>
        <v>36.692</v>
      </c>
      <c r="I107" s="409">
        <f t="shared" ca="1" si="55"/>
        <v>38.526000000000003</v>
      </c>
      <c r="J107" s="409">
        <f t="shared" ca="1" si="56"/>
        <v>40.451999999999998</v>
      </c>
      <c r="K107" s="409">
        <f t="shared" ca="1" si="57"/>
        <v>42.476999999999997</v>
      </c>
      <c r="L107" s="511"/>
      <c r="M107" s="335" t="s">
        <v>588</v>
      </c>
      <c r="N107" s="331" t="str">
        <f t="shared" si="58"/>
        <v>59412C</v>
      </c>
      <c r="O107" s="410">
        <f t="shared" si="52"/>
        <v>155</v>
      </c>
      <c r="P107" s="332" t="str">
        <f t="shared" si="59"/>
        <v>Police Body Worn Cameras Specialist</v>
      </c>
      <c r="Q107" s="411" cm="1">
        <f t="array" aca="1" ref="Q107" ca="1">ROUND(IF($M107="Y",VLOOKUP($N107,INDIRECT($N$2),Q$5,0)*INDIRECT($M$3),VLOOKUP($N107,INDIRECT($N$2),Q$5,0)),IF(LEFT($E107,1)="N",3,0))</f>
        <v>34.942999999999998</v>
      </c>
      <c r="R107" s="411" cm="1">
        <f t="array" aca="1" ref="R107" ca="1">ROUND(IF($M107="Y",VLOOKUP($N107,INDIRECT($N$2),R$5,0)*INDIRECT($M$3),VLOOKUP($N107,INDIRECT($N$2),R$5,0)),IF(LEFT($E107,1)="N",3,0))</f>
        <v>36.692</v>
      </c>
      <c r="S107" s="411" cm="1">
        <f t="array" aca="1" ref="S107" ca="1">ROUND(IF($M107="Y",VLOOKUP($N107,INDIRECT($N$2),S$5,0)*INDIRECT($M$3),VLOOKUP($N107,INDIRECT($N$2),S$5,0)),IF(LEFT($E107,1)="N",3,0))</f>
        <v>38.526000000000003</v>
      </c>
      <c r="T107" s="411" cm="1">
        <f t="array" aca="1" ref="T107" ca="1">ROUND(IF($M107="Y",VLOOKUP($N107,INDIRECT($N$2),T$5,0)*INDIRECT($M$3),VLOOKUP($N107,INDIRECT($N$2),T$5,0)),IF(LEFT($E107,1)="N",3,0))</f>
        <v>40.451999999999998</v>
      </c>
      <c r="U107" s="411" cm="1">
        <f t="array" aca="1" ref="U107" ca="1">ROUND(IF($M107="Y",VLOOKUP($N107,INDIRECT($N$2),U$5,0)*INDIRECT($M$3),VLOOKUP($N107,INDIRECT($N$2),U$5,0)),IF(LEFT($E107,1)="N",3,0))</f>
        <v>42.476999999999997</v>
      </c>
      <c r="V107" s="482"/>
      <c r="W107" s="412" t="str">
        <f t="shared" si="51"/>
        <v>Y</v>
      </c>
      <c r="X107" s="355" t="str">
        <f t="shared" ref="X107:X138" si="65">N107</f>
        <v>59412C</v>
      </c>
      <c r="Y107" s="413">
        <f t="shared" si="50"/>
        <v>155</v>
      </c>
      <c r="Z107" s="355" t="str">
        <f t="shared" ref="Z107:Z138" si="66">P107</f>
        <v>Police Body Worn Cameras Specialist</v>
      </c>
      <c r="AA107" s="414">
        <f t="shared" ca="1" si="60"/>
        <v>34.942999999999998</v>
      </c>
      <c r="AB107" s="414">
        <f t="shared" ca="1" si="61"/>
        <v>36.692</v>
      </c>
      <c r="AC107" s="414">
        <f t="shared" ca="1" si="62"/>
        <v>38.526000000000003</v>
      </c>
      <c r="AD107" s="414">
        <f t="shared" ca="1" si="63"/>
        <v>40.451999999999998</v>
      </c>
      <c r="AE107" s="414">
        <f t="shared" ca="1" si="64"/>
        <v>42.476999999999997</v>
      </c>
    </row>
    <row r="108" spans="1:31">
      <c r="A108" s="406" t="s">
        <v>249</v>
      </c>
      <c r="B108" s="464" t="s">
        <v>251</v>
      </c>
      <c r="C108" s="406">
        <v>5</v>
      </c>
      <c r="D108" s="407" t="s">
        <v>771</v>
      </c>
      <c r="E108" s="406" t="s">
        <v>43</v>
      </c>
      <c r="F108" s="406">
        <v>268</v>
      </c>
      <c r="G108" s="409">
        <f t="shared" ca="1" si="53"/>
        <v>33.53</v>
      </c>
      <c r="H108" s="409">
        <f t="shared" ca="1" si="54"/>
        <v>0</v>
      </c>
      <c r="I108" s="409">
        <f t="shared" ca="1" si="55"/>
        <v>0</v>
      </c>
      <c r="J108" s="409">
        <f t="shared" ca="1" si="56"/>
        <v>0</v>
      </c>
      <c r="K108" s="409">
        <f t="shared" ca="1" si="57"/>
        <v>0</v>
      </c>
      <c r="L108" s="511"/>
      <c r="M108" s="335" t="s">
        <v>588</v>
      </c>
      <c r="N108" s="331" t="str">
        <f t="shared" si="58"/>
        <v>08080C</v>
      </c>
      <c r="O108" s="410" t="str">
        <f t="shared" si="52"/>
        <v>135</v>
      </c>
      <c r="P108" s="332" t="str">
        <f t="shared" si="59"/>
        <v xml:space="preserve">Police Cadet </v>
      </c>
      <c r="Q108" s="411" cm="1">
        <f t="array" aca="1" ref="Q108" ca="1">ROUND(IF($M108="Y",VLOOKUP($N108,INDIRECT($N$2),Q$5,0)*INDIRECT($M$3),VLOOKUP($N108,INDIRECT($N$2),Q$5,0)),IF(LEFT($E108,1)="N",3,0))</f>
        <v>33.53</v>
      </c>
      <c r="R108" s="411" cm="1">
        <f t="array" aca="1" ref="R108" ca="1">ROUND(IF($M108="Y",VLOOKUP($N108,INDIRECT($N$2),R$5,0)*INDIRECT($M$3),VLOOKUP($N108,INDIRECT($N$2),R$5,0)),IF(LEFT($E108,1)="N",3,0))</f>
        <v>0</v>
      </c>
      <c r="S108" s="411" cm="1">
        <f t="array" aca="1" ref="S108" ca="1">ROUND(IF($M108="Y",VLOOKUP($N108,INDIRECT($N$2),S$5,0)*INDIRECT($M$3),VLOOKUP($N108,INDIRECT($N$2),S$5,0)),IF(LEFT($E108,1)="N",3,0))</f>
        <v>0</v>
      </c>
      <c r="T108" s="411" cm="1">
        <f t="array" aca="1" ref="T108" ca="1">ROUND(IF($M108="Y",VLOOKUP($N108,INDIRECT($N$2),T$5,0)*INDIRECT($M$3),VLOOKUP($N108,INDIRECT($N$2),T$5,0)),IF(LEFT($E108,1)="N",3,0))</f>
        <v>0</v>
      </c>
      <c r="U108" s="411" cm="1">
        <f t="array" aca="1" ref="U108" ca="1">ROUND(IF($M108="Y",VLOOKUP($N108,INDIRECT($N$2),U$5,0)*INDIRECT($M$3),VLOOKUP($N108,INDIRECT($N$2),U$5,0)),IF(LEFT($E108,1)="N",3,0))</f>
        <v>0</v>
      </c>
      <c r="V108" s="482"/>
      <c r="W108" s="412" t="str">
        <f t="shared" si="51"/>
        <v>Y</v>
      </c>
      <c r="X108" s="355" t="str">
        <f t="shared" si="65"/>
        <v>08080C</v>
      </c>
      <c r="Y108" s="413" t="str">
        <f t="shared" ref="Y108:Y139" si="67">O108</f>
        <v>135</v>
      </c>
      <c r="Z108" s="355" t="str">
        <f t="shared" si="66"/>
        <v xml:space="preserve">Police Cadet </v>
      </c>
      <c r="AA108" s="414">
        <f t="shared" ca="1" si="60"/>
        <v>33.53</v>
      </c>
      <c r="AB108" s="414">
        <f t="shared" ca="1" si="61"/>
        <v>0</v>
      </c>
      <c r="AC108" s="414">
        <f t="shared" ca="1" si="62"/>
        <v>0</v>
      </c>
      <c r="AD108" s="414">
        <f t="shared" ca="1" si="63"/>
        <v>0</v>
      </c>
      <c r="AE108" s="414">
        <f t="shared" ca="1" si="64"/>
        <v>0</v>
      </c>
    </row>
    <row r="109" spans="1:31">
      <c r="A109" s="406" t="s">
        <v>572</v>
      </c>
      <c r="B109" s="464" t="s">
        <v>799</v>
      </c>
      <c r="C109" s="406">
        <v>6</v>
      </c>
      <c r="D109" s="407" t="s">
        <v>292</v>
      </c>
      <c r="E109" s="406" t="s">
        <v>43</v>
      </c>
      <c r="F109" s="406">
        <v>275</v>
      </c>
      <c r="G109" s="409">
        <f t="shared" ca="1" si="53"/>
        <v>30.026</v>
      </c>
      <c r="H109" s="409">
        <f t="shared" ca="1" si="54"/>
        <v>31.53</v>
      </c>
      <c r="I109" s="409">
        <f t="shared" ca="1" si="55"/>
        <v>33.103000000000002</v>
      </c>
      <c r="J109" s="409">
        <f t="shared" ca="1" si="56"/>
        <v>34.762</v>
      </c>
      <c r="K109" s="409">
        <f t="shared" ca="1" si="57"/>
        <v>36.499000000000002</v>
      </c>
      <c r="L109" s="511"/>
      <c r="M109" s="335" t="s">
        <v>588</v>
      </c>
      <c r="N109" s="331" t="str">
        <f t="shared" si="58"/>
        <v>53011C</v>
      </c>
      <c r="O109" s="410" t="str">
        <f t="shared" si="52"/>
        <v>054</v>
      </c>
      <c r="P109" s="332" t="str">
        <f t="shared" si="59"/>
        <v>Police Field Technology Specialist</v>
      </c>
      <c r="Q109" s="411" cm="1">
        <f t="array" aca="1" ref="Q109" ca="1">ROUND(IF($M109="Y",VLOOKUP($N109,INDIRECT($N$2),Q$5,0)*INDIRECT($M$3),VLOOKUP($N109,INDIRECT($N$2),Q$5,0)),IF(LEFT($E109,1)="N",3,0))</f>
        <v>30.026</v>
      </c>
      <c r="R109" s="411" cm="1">
        <f t="array" aca="1" ref="R109" ca="1">ROUND(IF($M109="Y",VLOOKUP($N109,INDIRECT($N$2),R$5,0)*INDIRECT($M$3),VLOOKUP($N109,INDIRECT($N$2),R$5,0)),IF(LEFT($E109,1)="N",3,0))</f>
        <v>31.53</v>
      </c>
      <c r="S109" s="411" cm="1">
        <f t="array" aca="1" ref="S109" ca="1">ROUND(IF($M109="Y",VLOOKUP($N109,INDIRECT($N$2),S$5,0)*INDIRECT($M$3),VLOOKUP($N109,INDIRECT($N$2),S$5,0)),IF(LEFT($E109,1)="N",3,0))</f>
        <v>33.103000000000002</v>
      </c>
      <c r="T109" s="411" cm="1">
        <f t="array" aca="1" ref="T109" ca="1">ROUND(IF($M109="Y",VLOOKUP($N109,INDIRECT($N$2),T$5,0)*INDIRECT($M$3),VLOOKUP($N109,INDIRECT($N$2),T$5,0)),IF(LEFT($E109,1)="N",3,0))</f>
        <v>34.762</v>
      </c>
      <c r="U109" s="411" cm="1">
        <f t="array" aca="1" ref="U109" ca="1">ROUND(IF($M109="Y",VLOOKUP($N109,INDIRECT($N$2),U$5,0)*INDIRECT($M$3),VLOOKUP($N109,INDIRECT($N$2),U$5,0)),IF(LEFT($E109,1)="N",3,0))</f>
        <v>36.499000000000002</v>
      </c>
      <c r="V109" s="482"/>
      <c r="W109" s="412" t="str">
        <f t="shared" si="51"/>
        <v>Y</v>
      </c>
      <c r="X109" s="355" t="str">
        <f t="shared" si="65"/>
        <v>53011C</v>
      </c>
      <c r="Y109" s="413" t="str">
        <f t="shared" si="67"/>
        <v>054</v>
      </c>
      <c r="Z109" s="355" t="str">
        <f t="shared" si="66"/>
        <v>Police Field Technology Specialist</v>
      </c>
      <c r="AA109" s="414">
        <f t="shared" ca="1" si="60"/>
        <v>30.026</v>
      </c>
      <c r="AB109" s="414">
        <f t="shared" ca="1" si="61"/>
        <v>31.53</v>
      </c>
      <c r="AC109" s="414">
        <f t="shared" ca="1" si="62"/>
        <v>33.103000000000002</v>
      </c>
      <c r="AD109" s="414">
        <f t="shared" ca="1" si="63"/>
        <v>34.762</v>
      </c>
      <c r="AE109" s="414">
        <f t="shared" ca="1" si="64"/>
        <v>36.499000000000002</v>
      </c>
    </row>
    <row r="110" spans="1:31">
      <c r="A110" s="406" t="s">
        <v>458</v>
      </c>
      <c r="B110" s="464" t="s">
        <v>398</v>
      </c>
      <c r="C110" s="406">
        <v>7</v>
      </c>
      <c r="D110" s="407" t="s">
        <v>66</v>
      </c>
      <c r="E110" s="406" t="s">
        <v>43</v>
      </c>
      <c r="F110" s="406">
        <v>320</v>
      </c>
      <c r="G110" s="409">
        <f t="shared" ca="1" si="53"/>
        <v>33.738</v>
      </c>
      <c r="H110" s="409">
        <f t="shared" ca="1" si="54"/>
        <v>35.423000000000002</v>
      </c>
      <c r="I110" s="409">
        <f t="shared" ca="1" si="55"/>
        <v>37.195999999999998</v>
      </c>
      <c r="J110" s="409">
        <f t="shared" ca="1" si="56"/>
        <v>39.055999999999997</v>
      </c>
      <c r="K110" s="409">
        <f t="shared" ca="1" si="57"/>
        <v>41.008000000000003</v>
      </c>
      <c r="L110" s="511"/>
      <c r="M110" s="335" t="s">
        <v>588</v>
      </c>
      <c r="N110" s="331" t="str">
        <f t="shared" si="58"/>
        <v>08143C</v>
      </c>
      <c r="O110" s="410" t="str">
        <f t="shared" si="52"/>
        <v>064</v>
      </c>
      <c r="P110" s="332" t="str">
        <f t="shared" si="59"/>
        <v>Police Internal Affairs Support Specialist</v>
      </c>
      <c r="Q110" s="411" cm="1">
        <f t="array" aca="1" ref="Q110" ca="1">ROUND(IF($M110="Y",VLOOKUP($N110,INDIRECT($N$2),Q$5,0)*INDIRECT($M$3),VLOOKUP($N110,INDIRECT($N$2),Q$5,0)),IF(LEFT($E110,1)="N",3,0))</f>
        <v>33.738</v>
      </c>
      <c r="R110" s="411" cm="1">
        <f t="array" aca="1" ref="R110" ca="1">ROUND(IF($M110="Y",VLOOKUP($N110,INDIRECT($N$2),R$5,0)*INDIRECT($M$3),VLOOKUP($N110,INDIRECT($N$2),R$5,0)),IF(LEFT($E110,1)="N",3,0))</f>
        <v>35.423000000000002</v>
      </c>
      <c r="S110" s="411" cm="1">
        <f t="array" aca="1" ref="S110" ca="1">ROUND(IF($M110="Y",VLOOKUP($N110,INDIRECT($N$2),S$5,0)*INDIRECT($M$3),VLOOKUP($N110,INDIRECT($N$2),S$5,0)),IF(LEFT($E110,1)="N",3,0))</f>
        <v>37.195999999999998</v>
      </c>
      <c r="T110" s="411" cm="1">
        <f t="array" aca="1" ref="T110" ca="1">ROUND(IF($M110="Y",VLOOKUP($N110,INDIRECT($N$2),T$5,0)*INDIRECT($M$3),VLOOKUP($N110,INDIRECT($N$2),T$5,0)),IF(LEFT($E110,1)="N",3,0))</f>
        <v>39.055999999999997</v>
      </c>
      <c r="U110" s="411" cm="1">
        <f t="array" aca="1" ref="U110" ca="1">ROUND(IF($M110="Y",VLOOKUP($N110,INDIRECT($N$2),U$5,0)*INDIRECT($M$3),VLOOKUP($N110,INDIRECT($N$2),U$5,0)),IF(LEFT($E110,1)="N",3,0))</f>
        <v>41.008000000000003</v>
      </c>
      <c r="V110" s="482"/>
      <c r="W110" s="412" t="str">
        <f t="shared" si="51"/>
        <v>Y</v>
      </c>
      <c r="X110" s="355" t="str">
        <f t="shared" si="65"/>
        <v>08143C</v>
      </c>
      <c r="Y110" s="413" t="str">
        <f t="shared" si="67"/>
        <v>064</v>
      </c>
      <c r="Z110" s="355" t="str">
        <f t="shared" si="66"/>
        <v>Police Internal Affairs Support Specialist</v>
      </c>
      <c r="AA110" s="414">
        <f t="shared" ca="1" si="60"/>
        <v>33.738</v>
      </c>
      <c r="AB110" s="414">
        <f t="shared" ca="1" si="61"/>
        <v>35.423000000000002</v>
      </c>
      <c r="AC110" s="414">
        <f t="shared" ca="1" si="62"/>
        <v>37.195999999999998</v>
      </c>
      <c r="AD110" s="414">
        <f t="shared" ca="1" si="63"/>
        <v>39.055999999999997</v>
      </c>
      <c r="AE110" s="414">
        <f t="shared" ca="1" si="64"/>
        <v>41.008000000000003</v>
      </c>
    </row>
    <row r="111" spans="1:31">
      <c r="A111" s="406" t="s">
        <v>523</v>
      </c>
      <c r="B111" s="464" t="s">
        <v>800</v>
      </c>
      <c r="C111" s="406">
        <v>6</v>
      </c>
      <c r="D111" s="407" t="s">
        <v>656</v>
      </c>
      <c r="E111" s="406" t="s">
        <v>43</v>
      </c>
      <c r="F111" s="406">
        <v>293</v>
      </c>
      <c r="G111" s="409">
        <f t="shared" ca="1" si="53"/>
        <v>31.248000000000001</v>
      </c>
      <c r="H111" s="409">
        <f t="shared" ca="1" si="54"/>
        <v>32.808</v>
      </c>
      <c r="I111" s="409">
        <f t="shared" ca="1" si="55"/>
        <v>34.448999999999998</v>
      </c>
      <c r="J111" s="409">
        <f t="shared" ca="1" si="56"/>
        <v>36.173000000000002</v>
      </c>
      <c r="K111" s="409">
        <f t="shared" ca="1" si="57"/>
        <v>37.979999999999997</v>
      </c>
      <c r="L111" s="511"/>
      <c r="M111" s="335" t="s">
        <v>588</v>
      </c>
      <c r="N111" s="331" t="str">
        <f t="shared" si="58"/>
        <v>52988C</v>
      </c>
      <c r="O111" s="410" t="str">
        <f t="shared" si="52"/>
        <v>132</v>
      </c>
      <c r="P111" s="332" t="str">
        <f t="shared" si="59"/>
        <v>Police Kit Coordinator</v>
      </c>
      <c r="Q111" s="411" cm="1">
        <f t="array" aca="1" ref="Q111" ca="1">ROUND(IF($M111="Y",VLOOKUP($N111,INDIRECT($N$2),Q$5,0)*INDIRECT($M$3),VLOOKUP($N111,INDIRECT($N$2),Q$5,0)),IF(LEFT($E111,1)="N",3,0))</f>
        <v>31.248000000000001</v>
      </c>
      <c r="R111" s="411" cm="1">
        <f t="array" aca="1" ref="R111" ca="1">ROUND(IF($M111="Y",VLOOKUP($N111,INDIRECT($N$2),R$5,0)*INDIRECT($M$3),VLOOKUP($N111,INDIRECT($N$2),R$5,0)),IF(LEFT($E111,1)="N",3,0))</f>
        <v>32.808</v>
      </c>
      <c r="S111" s="411" cm="1">
        <f t="array" aca="1" ref="S111" ca="1">ROUND(IF($M111="Y",VLOOKUP($N111,INDIRECT($N$2),S$5,0)*INDIRECT($M$3),VLOOKUP($N111,INDIRECT($N$2),S$5,0)),IF(LEFT($E111,1)="N",3,0))</f>
        <v>34.448999999999998</v>
      </c>
      <c r="T111" s="411" cm="1">
        <f t="array" aca="1" ref="T111" ca="1">ROUND(IF($M111="Y",VLOOKUP($N111,INDIRECT($N$2),T$5,0)*INDIRECT($M$3),VLOOKUP($N111,INDIRECT($N$2),T$5,0)),IF(LEFT($E111,1)="N",3,0))</f>
        <v>36.173000000000002</v>
      </c>
      <c r="U111" s="411" cm="1">
        <f t="array" aca="1" ref="U111" ca="1">ROUND(IF($M111="Y",VLOOKUP($N111,INDIRECT($N$2),U$5,0)*INDIRECT($M$3),VLOOKUP($N111,INDIRECT($N$2),U$5,0)),IF(LEFT($E111,1)="N",3,0))</f>
        <v>37.979999999999997</v>
      </c>
      <c r="V111" s="482"/>
      <c r="W111" s="412" t="str">
        <f t="shared" si="51"/>
        <v>Y</v>
      </c>
      <c r="X111" s="355" t="str">
        <f t="shared" si="65"/>
        <v>52988C</v>
      </c>
      <c r="Y111" s="413" t="str">
        <f t="shared" si="67"/>
        <v>132</v>
      </c>
      <c r="Z111" s="355" t="str">
        <f t="shared" si="66"/>
        <v>Police Kit Coordinator</v>
      </c>
      <c r="AA111" s="414">
        <f t="shared" ca="1" si="60"/>
        <v>31.248000000000001</v>
      </c>
      <c r="AB111" s="414">
        <f t="shared" ca="1" si="61"/>
        <v>32.808</v>
      </c>
      <c r="AC111" s="414">
        <f t="shared" ca="1" si="62"/>
        <v>34.448999999999998</v>
      </c>
      <c r="AD111" s="414">
        <f t="shared" ca="1" si="63"/>
        <v>36.173000000000002</v>
      </c>
      <c r="AE111" s="414">
        <f t="shared" ca="1" si="64"/>
        <v>37.979999999999997</v>
      </c>
    </row>
    <row r="112" spans="1:31">
      <c r="A112" s="406" t="s">
        <v>704</v>
      </c>
      <c r="B112" s="464" t="s">
        <v>801</v>
      </c>
      <c r="C112" s="406">
        <v>6</v>
      </c>
      <c r="D112" s="407" t="s">
        <v>705</v>
      </c>
      <c r="E112" s="406" t="s">
        <v>43</v>
      </c>
      <c r="F112" s="406">
        <v>300</v>
      </c>
      <c r="G112" s="409">
        <f t="shared" ca="1" si="53"/>
        <v>31.794</v>
      </c>
      <c r="H112" s="409">
        <f t="shared" ca="1" si="54"/>
        <v>33.378999999999998</v>
      </c>
      <c r="I112" s="409">
        <f t="shared" ca="1" si="55"/>
        <v>35.051000000000002</v>
      </c>
      <c r="J112" s="409">
        <f t="shared" ca="1" si="56"/>
        <v>36.802</v>
      </c>
      <c r="K112" s="409">
        <f t="shared" ca="1" si="57"/>
        <v>38.643000000000001</v>
      </c>
      <c r="L112" s="511"/>
      <c r="M112" s="335" t="s">
        <v>588</v>
      </c>
      <c r="N112" s="331" t="str">
        <f t="shared" si="58"/>
        <v>59471C</v>
      </c>
      <c r="O112" s="410" t="str">
        <f t="shared" si="52"/>
        <v>210</v>
      </c>
      <c r="P112" s="332" t="str">
        <f t="shared" si="59"/>
        <v>Police Police Background Specialist</v>
      </c>
      <c r="Q112" s="411" cm="1">
        <f t="array" aca="1" ref="Q112" ca="1">ROUND(IF($M112="Y",VLOOKUP($N112,INDIRECT($N$2),Q$5,0)*INDIRECT($M$3),VLOOKUP($N112,INDIRECT($N$2),Q$5,0)),IF(LEFT($E112,1)="N",3,0))</f>
        <v>31.794</v>
      </c>
      <c r="R112" s="411" cm="1">
        <f t="array" aca="1" ref="R112" ca="1">ROUND(IF($M112="Y",VLOOKUP($N112,INDIRECT($N$2),R$5,0)*INDIRECT($M$3),VLOOKUP($N112,INDIRECT($N$2),R$5,0)),IF(LEFT($E112,1)="N",3,0))</f>
        <v>33.378999999999998</v>
      </c>
      <c r="S112" s="411" cm="1">
        <f t="array" aca="1" ref="S112" ca="1">ROUND(IF($M112="Y",VLOOKUP($N112,INDIRECT($N$2),S$5,0)*INDIRECT($M$3),VLOOKUP($N112,INDIRECT($N$2),S$5,0)),IF(LEFT($E112,1)="N",3,0))</f>
        <v>35.051000000000002</v>
      </c>
      <c r="T112" s="411" cm="1">
        <f t="array" aca="1" ref="T112" ca="1">ROUND(IF($M112="Y",VLOOKUP($N112,INDIRECT($N$2),T$5,0)*INDIRECT($M$3),VLOOKUP($N112,INDIRECT($N$2),T$5,0)),IF(LEFT($E112,1)="N",3,0))</f>
        <v>36.802</v>
      </c>
      <c r="U112" s="411" cm="1">
        <f t="array" aca="1" ref="U112" ca="1">ROUND(IF($M112="Y",VLOOKUP($N112,INDIRECT($N$2),U$5,0)*INDIRECT($M$3),VLOOKUP($N112,INDIRECT($N$2),U$5,0)),IF(LEFT($E112,1)="N",3,0))</f>
        <v>38.643000000000001</v>
      </c>
      <c r="V112" s="482"/>
      <c r="W112" s="412" t="str">
        <f t="shared" ref="W112:W146" si="68">M112</f>
        <v>Y</v>
      </c>
      <c r="X112" s="355" t="str">
        <f t="shared" si="65"/>
        <v>59471C</v>
      </c>
      <c r="Y112" s="413" t="str">
        <f t="shared" si="67"/>
        <v>210</v>
      </c>
      <c r="Z112" s="355" t="str">
        <f t="shared" si="66"/>
        <v>Police Police Background Specialist</v>
      </c>
      <c r="AA112" s="414">
        <f t="shared" ca="1" si="60"/>
        <v>31.794</v>
      </c>
      <c r="AB112" s="414">
        <f t="shared" ca="1" si="61"/>
        <v>33.378999999999998</v>
      </c>
      <c r="AC112" s="414">
        <f t="shared" ca="1" si="62"/>
        <v>35.051000000000002</v>
      </c>
      <c r="AD112" s="414">
        <f t="shared" ca="1" si="63"/>
        <v>36.802</v>
      </c>
      <c r="AE112" s="414">
        <f t="shared" ca="1" si="64"/>
        <v>38.643000000000001</v>
      </c>
    </row>
    <row r="113" spans="1:31">
      <c r="A113" s="406" t="s">
        <v>708</v>
      </c>
      <c r="B113" s="464" t="s">
        <v>709</v>
      </c>
      <c r="C113" s="406">
        <v>6</v>
      </c>
      <c r="D113" s="407" t="s">
        <v>105</v>
      </c>
      <c r="E113" s="406" t="s">
        <v>43</v>
      </c>
      <c r="F113" s="406">
        <v>283</v>
      </c>
      <c r="G113" s="409">
        <f t="shared" ca="1" si="53"/>
        <v>30.026</v>
      </c>
      <c r="H113" s="409">
        <f t="shared" ca="1" si="54"/>
        <v>31.53</v>
      </c>
      <c r="I113" s="409">
        <f t="shared" ca="1" si="55"/>
        <v>33.103000000000002</v>
      </c>
      <c r="J113" s="409">
        <f t="shared" ca="1" si="56"/>
        <v>34.762</v>
      </c>
      <c r="K113" s="409">
        <f t="shared" ca="1" si="57"/>
        <v>36.499000000000002</v>
      </c>
      <c r="L113" s="511"/>
      <c r="M113" s="335" t="s">
        <v>588</v>
      </c>
      <c r="N113" s="331" t="str">
        <f t="shared" si="58"/>
        <v>59474C</v>
      </c>
      <c r="O113" s="410" t="str">
        <f t="shared" si="52"/>
        <v>076</v>
      </c>
      <c r="P113" s="332" t="str">
        <f t="shared" si="59"/>
        <v>Police Records Technician</v>
      </c>
      <c r="Q113" s="411" cm="1">
        <f t="array" aca="1" ref="Q113" ca="1">ROUND(IF($M113="Y",VLOOKUP($N113,INDIRECT($N$2),Q$5,0)*INDIRECT($M$3),VLOOKUP($N113,INDIRECT($N$2),Q$5,0)),IF(LEFT($E113,1)="N",3,0))</f>
        <v>30.026</v>
      </c>
      <c r="R113" s="411" cm="1">
        <f t="array" aca="1" ref="R113" ca="1">ROUND(IF($M113="Y",VLOOKUP($N113,INDIRECT($N$2),R$5,0)*INDIRECT($M$3),VLOOKUP($N113,INDIRECT($N$2),R$5,0)),IF(LEFT($E113,1)="N",3,0))</f>
        <v>31.53</v>
      </c>
      <c r="S113" s="411" cm="1">
        <f t="array" aca="1" ref="S113" ca="1">ROUND(IF($M113="Y",VLOOKUP($N113,INDIRECT($N$2),S$5,0)*INDIRECT($M$3),VLOOKUP($N113,INDIRECT($N$2),S$5,0)),IF(LEFT($E113,1)="N",3,0))</f>
        <v>33.103000000000002</v>
      </c>
      <c r="T113" s="411" cm="1">
        <f t="array" aca="1" ref="T113" ca="1">ROUND(IF($M113="Y",VLOOKUP($N113,INDIRECT($N$2),T$5,0)*INDIRECT($M$3),VLOOKUP($N113,INDIRECT($N$2),T$5,0)),IF(LEFT($E113,1)="N",3,0))</f>
        <v>34.762</v>
      </c>
      <c r="U113" s="411" cm="1">
        <f t="array" aca="1" ref="U113" ca="1">ROUND(IF($M113="Y",VLOOKUP($N113,INDIRECT($N$2),U$5,0)*INDIRECT($M$3),VLOOKUP($N113,INDIRECT($N$2),U$5,0)),IF(LEFT($E113,1)="N",3,0))</f>
        <v>36.499000000000002</v>
      </c>
      <c r="V113" s="482"/>
      <c r="W113" s="412" t="str">
        <f t="shared" si="68"/>
        <v>Y</v>
      </c>
      <c r="X113" s="355" t="str">
        <f t="shared" si="65"/>
        <v>59474C</v>
      </c>
      <c r="Y113" s="413" t="str">
        <f t="shared" si="67"/>
        <v>076</v>
      </c>
      <c r="Z113" s="355" t="str">
        <f t="shared" si="66"/>
        <v>Police Records Technician</v>
      </c>
      <c r="AA113" s="414">
        <f t="shared" ca="1" si="60"/>
        <v>30.026</v>
      </c>
      <c r="AB113" s="414">
        <f t="shared" ca="1" si="61"/>
        <v>31.53</v>
      </c>
      <c r="AC113" s="414">
        <f t="shared" ca="1" si="62"/>
        <v>33.103000000000002</v>
      </c>
      <c r="AD113" s="414">
        <f t="shared" ca="1" si="63"/>
        <v>34.762</v>
      </c>
      <c r="AE113" s="414">
        <f t="shared" ca="1" si="64"/>
        <v>36.499000000000002</v>
      </c>
    </row>
    <row r="114" spans="1:31">
      <c r="A114" s="406" t="s">
        <v>561</v>
      </c>
      <c r="B114" s="464" t="s">
        <v>560</v>
      </c>
      <c r="C114" s="406">
        <v>7</v>
      </c>
      <c r="D114" s="407" t="s">
        <v>562</v>
      </c>
      <c r="E114" s="406" t="s">
        <v>43</v>
      </c>
      <c r="F114" s="406">
        <v>350</v>
      </c>
      <c r="G114" s="409">
        <f t="shared" ca="1" si="53"/>
        <v>36.218000000000004</v>
      </c>
      <c r="H114" s="409">
        <f t="shared" ca="1" si="54"/>
        <v>38.026000000000003</v>
      </c>
      <c r="I114" s="409">
        <f t="shared" ca="1" si="55"/>
        <v>39.927999999999997</v>
      </c>
      <c r="J114" s="409">
        <f t="shared" ca="1" si="56"/>
        <v>41.923999999999999</v>
      </c>
      <c r="K114" s="409">
        <f t="shared" ca="1" si="57"/>
        <v>44.021000000000001</v>
      </c>
      <c r="L114" s="511"/>
      <c r="M114" s="335" t="s">
        <v>588</v>
      </c>
      <c r="N114" s="331" t="str">
        <f t="shared" si="58"/>
        <v>53007C</v>
      </c>
      <c r="O114" s="410" t="str">
        <f t="shared" si="52"/>
        <v>125</v>
      </c>
      <c r="P114" s="332" t="str">
        <f t="shared" si="59"/>
        <v>Police Support Specialist</v>
      </c>
      <c r="Q114" s="411" cm="1">
        <f t="array" aca="1" ref="Q114" ca="1">ROUND(IF($M114="Y",VLOOKUP($N114,INDIRECT($N$2),Q$5,0)*INDIRECT($M$3),VLOOKUP($N114,INDIRECT($N$2),Q$5,0)),IF(LEFT($E114,1)="N",3,0))</f>
        <v>36.218000000000004</v>
      </c>
      <c r="R114" s="411" cm="1">
        <f t="array" aca="1" ref="R114" ca="1">ROUND(IF($M114="Y",VLOOKUP($N114,INDIRECT($N$2),R$5,0)*INDIRECT($M$3),VLOOKUP($N114,INDIRECT($N$2),R$5,0)),IF(LEFT($E114,1)="N",3,0))</f>
        <v>38.026000000000003</v>
      </c>
      <c r="S114" s="411" cm="1">
        <f t="array" aca="1" ref="S114" ca="1">ROUND(IF($M114="Y",VLOOKUP($N114,INDIRECT($N$2),S$5,0)*INDIRECT($M$3),VLOOKUP($N114,INDIRECT($N$2),S$5,0)),IF(LEFT($E114,1)="N",3,0))</f>
        <v>39.927999999999997</v>
      </c>
      <c r="T114" s="411" cm="1">
        <f t="array" aca="1" ref="T114" ca="1">ROUND(IF($M114="Y",VLOOKUP($N114,INDIRECT($N$2),T$5,0)*INDIRECT($M$3),VLOOKUP($N114,INDIRECT($N$2),T$5,0)),IF(LEFT($E114,1)="N",3,0))</f>
        <v>41.923999999999999</v>
      </c>
      <c r="U114" s="411" cm="1">
        <f t="array" aca="1" ref="U114" ca="1">ROUND(IF($M114="Y",VLOOKUP($N114,INDIRECT($N$2),U$5,0)*INDIRECT($M$3),VLOOKUP($N114,INDIRECT($N$2),U$5,0)),IF(LEFT($E114,1)="N",3,0))</f>
        <v>44.021000000000001</v>
      </c>
      <c r="V114" s="482"/>
      <c r="W114" s="412" t="str">
        <f t="shared" si="68"/>
        <v>Y</v>
      </c>
      <c r="X114" s="355" t="str">
        <f t="shared" si="65"/>
        <v>53007C</v>
      </c>
      <c r="Y114" s="413" t="str">
        <f t="shared" si="67"/>
        <v>125</v>
      </c>
      <c r="Z114" s="355" t="str">
        <f t="shared" si="66"/>
        <v>Police Support Specialist</v>
      </c>
      <c r="AA114" s="414">
        <f t="shared" ca="1" si="60"/>
        <v>36.218000000000004</v>
      </c>
      <c r="AB114" s="414">
        <f t="shared" ca="1" si="61"/>
        <v>38.026000000000003</v>
      </c>
      <c r="AC114" s="414">
        <f t="shared" ca="1" si="62"/>
        <v>39.927999999999997</v>
      </c>
      <c r="AD114" s="414">
        <f t="shared" ca="1" si="63"/>
        <v>41.923999999999999</v>
      </c>
      <c r="AE114" s="414">
        <f t="shared" ca="1" si="64"/>
        <v>44.021000000000001</v>
      </c>
    </row>
    <row r="115" spans="1:31">
      <c r="A115" s="406" t="s">
        <v>254</v>
      </c>
      <c r="B115" s="464" t="s">
        <v>255</v>
      </c>
      <c r="C115" s="406">
        <v>5</v>
      </c>
      <c r="D115" s="407" t="s">
        <v>76</v>
      </c>
      <c r="E115" s="406" t="s">
        <v>43</v>
      </c>
      <c r="F115" s="406">
        <v>268</v>
      </c>
      <c r="G115" s="409">
        <f t="shared" ca="1" si="53"/>
        <v>28.8</v>
      </c>
      <c r="H115" s="409">
        <f t="shared" ca="1" si="54"/>
        <v>30.242000000000001</v>
      </c>
      <c r="I115" s="409">
        <f t="shared" ca="1" si="55"/>
        <v>31.751999999999999</v>
      </c>
      <c r="J115" s="409">
        <f t="shared" ca="1" si="56"/>
        <v>33.340000000000003</v>
      </c>
      <c r="K115" s="409">
        <f t="shared" ca="1" si="57"/>
        <v>35.008000000000003</v>
      </c>
      <c r="L115" s="511"/>
      <c r="M115" s="335" t="s">
        <v>588</v>
      </c>
      <c r="N115" s="331" t="str">
        <f t="shared" si="58"/>
        <v>08241C</v>
      </c>
      <c r="O115" s="410" t="str">
        <f t="shared" si="52"/>
        <v>060</v>
      </c>
      <c r="P115" s="332" t="str">
        <f t="shared" si="59"/>
        <v xml:space="preserve">Police Support Technician I </v>
      </c>
      <c r="Q115" s="411" cm="1">
        <f t="array" aca="1" ref="Q115" ca="1">ROUND(IF($M115="Y",VLOOKUP($N115,INDIRECT($N$2),Q$5,0)*INDIRECT($M$3),VLOOKUP($N115,INDIRECT($N$2),Q$5,0)),IF(LEFT($E115,1)="N",3,0))</f>
        <v>28.8</v>
      </c>
      <c r="R115" s="411" cm="1">
        <f t="array" aca="1" ref="R115" ca="1">ROUND(IF($M115="Y",VLOOKUP($N115,INDIRECT($N$2),R$5,0)*INDIRECT($M$3),VLOOKUP($N115,INDIRECT($N$2),R$5,0)),IF(LEFT($E115,1)="N",3,0))</f>
        <v>30.242000000000001</v>
      </c>
      <c r="S115" s="411" cm="1">
        <f t="array" aca="1" ref="S115" ca="1">ROUND(IF($M115="Y",VLOOKUP($N115,INDIRECT($N$2),S$5,0)*INDIRECT($M$3),VLOOKUP($N115,INDIRECT($N$2),S$5,0)),IF(LEFT($E115,1)="N",3,0))</f>
        <v>31.751999999999999</v>
      </c>
      <c r="T115" s="411" cm="1">
        <f t="array" aca="1" ref="T115" ca="1">ROUND(IF($M115="Y",VLOOKUP($N115,INDIRECT($N$2),T$5,0)*INDIRECT($M$3),VLOOKUP($N115,INDIRECT($N$2),T$5,0)),IF(LEFT($E115,1)="N",3,0))</f>
        <v>33.340000000000003</v>
      </c>
      <c r="U115" s="411" cm="1">
        <f t="array" aca="1" ref="U115" ca="1">ROUND(IF($M115="Y",VLOOKUP($N115,INDIRECT($N$2),U$5,0)*INDIRECT($M$3),VLOOKUP($N115,INDIRECT($N$2),U$5,0)),IF(LEFT($E115,1)="N",3,0))</f>
        <v>35.008000000000003</v>
      </c>
      <c r="V115" s="482"/>
      <c r="W115" s="412" t="str">
        <f t="shared" si="68"/>
        <v>Y</v>
      </c>
      <c r="X115" s="355" t="str">
        <f t="shared" si="65"/>
        <v>08241C</v>
      </c>
      <c r="Y115" s="413" t="str">
        <f t="shared" si="67"/>
        <v>060</v>
      </c>
      <c r="Z115" s="355" t="str">
        <f t="shared" si="66"/>
        <v xml:space="preserve">Police Support Technician I </v>
      </c>
      <c r="AA115" s="414">
        <f t="shared" ca="1" si="60"/>
        <v>28.8</v>
      </c>
      <c r="AB115" s="414">
        <f t="shared" ca="1" si="61"/>
        <v>30.242000000000001</v>
      </c>
      <c r="AC115" s="414">
        <f t="shared" ca="1" si="62"/>
        <v>31.751999999999999</v>
      </c>
      <c r="AD115" s="414">
        <f t="shared" ca="1" si="63"/>
        <v>33.340000000000003</v>
      </c>
      <c r="AE115" s="414">
        <f t="shared" ca="1" si="64"/>
        <v>35.008000000000003</v>
      </c>
    </row>
    <row r="116" spans="1:31">
      <c r="A116" s="406" t="s">
        <v>256</v>
      </c>
      <c r="B116" s="464" t="s">
        <v>257</v>
      </c>
      <c r="C116" s="406">
        <v>6</v>
      </c>
      <c r="D116" s="407">
        <v>140</v>
      </c>
      <c r="E116" s="406" t="s">
        <v>43</v>
      </c>
      <c r="F116" s="406">
        <v>308</v>
      </c>
      <c r="G116" s="409">
        <f t="shared" ca="1" si="53"/>
        <v>32.484000000000002</v>
      </c>
      <c r="H116" s="409">
        <f t="shared" ca="1" si="54"/>
        <v>34.11</v>
      </c>
      <c r="I116" s="409">
        <f t="shared" ca="1" si="55"/>
        <v>35.816000000000003</v>
      </c>
      <c r="J116" s="409">
        <f t="shared" ca="1" si="56"/>
        <v>37.606999999999999</v>
      </c>
      <c r="K116" s="409">
        <f t="shared" ca="1" si="57"/>
        <v>39.485999999999997</v>
      </c>
      <c r="L116" s="511"/>
      <c r="M116" s="335" t="s">
        <v>588</v>
      </c>
      <c r="N116" s="331" t="str">
        <f t="shared" si="58"/>
        <v>08240C</v>
      </c>
      <c r="O116" s="410">
        <f t="shared" si="52"/>
        <v>140</v>
      </c>
      <c r="P116" s="332" t="str">
        <f t="shared" si="59"/>
        <v xml:space="preserve">Police Support Technician II </v>
      </c>
      <c r="Q116" s="411" cm="1">
        <f t="array" aca="1" ref="Q116" ca="1">ROUND(IF($M116="Y",VLOOKUP($N116,INDIRECT($N$2),Q$5,0)*INDIRECT($M$3),VLOOKUP($N116,INDIRECT($N$2),Q$5,0)),IF(LEFT($E116,1)="N",3,0))</f>
        <v>32.484000000000002</v>
      </c>
      <c r="R116" s="411" cm="1">
        <f t="array" aca="1" ref="R116" ca="1">ROUND(IF($M116="Y",VLOOKUP($N116,INDIRECT($N$2),R$5,0)*INDIRECT($M$3),VLOOKUP($N116,INDIRECT($N$2),R$5,0)),IF(LEFT($E116,1)="N",3,0))</f>
        <v>34.11</v>
      </c>
      <c r="S116" s="411" cm="1">
        <f t="array" aca="1" ref="S116" ca="1">ROUND(IF($M116="Y",VLOOKUP($N116,INDIRECT($N$2),S$5,0)*INDIRECT($M$3),VLOOKUP($N116,INDIRECT($N$2),S$5,0)),IF(LEFT($E116,1)="N",3,0))</f>
        <v>35.816000000000003</v>
      </c>
      <c r="T116" s="411" cm="1">
        <f t="array" aca="1" ref="T116" ca="1">ROUND(IF($M116="Y",VLOOKUP($N116,INDIRECT($N$2),T$5,0)*INDIRECT($M$3),VLOOKUP($N116,INDIRECT($N$2),T$5,0)),IF(LEFT($E116,1)="N",3,0))</f>
        <v>37.606999999999999</v>
      </c>
      <c r="U116" s="411" cm="1">
        <f t="array" aca="1" ref="U116" ca="1">ROUND(IF($M116="Y",VLOOKUP($N116,INDIRECT($N$2),U$5,0)*INDIRECT($M$3),VLOOKUP($N116,INDIRECT($N$2),U$5,0)),IF(LEFT($E116,1)="N",3,0))</f>
        <v>39.485999999999997</v>
      </c>
      <c r="V116" s="482"/>
      <c r="W116" s="412" t="str">
        <f t="shared" si="68"/>
        <v>Y</v>
      </c>
      <c r="X116" s="355" t="str">
        <f t="shared" si="65"/>
        <v>08240C</v>
      </c>
      <c r="Y116" s="413">
        <f t="shared" si="67"/>
        <v>140</v>
      </c>
      <c r="Z116" s="355" t="str">
        <f t="shared" si="66"/>
        <v xml:space="preserve">Police Support Technician II </v>
      </c>
      <c r="AA116" s="414">
        <f t="shared" ca="1" si="60"/>
        <v>32.484000000000002</v>
      </c>
      <c r="AB116" s="414">
        <f t="shared" ca="1" si="61"/>
        <v>34.11</v>
      </c>
      <c r="AC116" s="414">
        <f t="shared" ca="1" si="62"/>
        <v>35.816000000000003</v>
      </c>
      <c r="AD116" s="414">
        <f t="shared" ca="1" si="63"/>
        <v>37.606999999999999</v>
      </c>
      <c r="AE116" s="414">
        <f t="shared" ca="1" si="64"/>
        <v>39.485999999999997</v>
      </c>
    </row>
    <row r="117" spans="1:31">
      <c r="A117" s="406" t="s">
        <v>550</v>
      </c>
      <c r="B117" s="464" t="s">
        <v>802</v>
      </c>
      <c r="C117" s="406">
        <v>7</v>
      </c>
      <c r="D117" s="407" t="s">
        <v>554</v>
      </c>
      <c r="E117" s="406" t="s">
        <v>43</v>
      </c>
      <c r="F117" s="406">
        <v>328</v>
      </c>
      <c r="G117" s="409">
        <f t="shared" ca="1" si="53"/>
        <v>33.738</v>
      </c>
      <c r="H117" s="409">
        <f t="shared" ca="1" si="54"/>
        <v>35.423000000000002</v>
      </c>
      <c r="I117" s="409">
        <f t="shared" ca="1" si="55"/>
        <v>37.195999999999998</v>
      </c>
      <c r="J117" s="409">
        <f t="shared" ca="1" si="56"/>
        <v>39.055999999999997</v>
      </c>
      <c r="K117" s="409">
        <f t="shared" ca="1" si="57"/>
        <v>41.008000000000003</v>
      </c>
      <c r="L117" s="511"/>
      <c r="M117" s="335" t="s">
        <v>588</v>
      </c>
      <c r="N117" s="331" t="str">
        <f t="shared" si="58"/>
        <v>53000C</v>
      </c>
      <c r="O117" s="410" t="str">
        <f t="shared" si="52"/>
        <v>216</v>
      </c>
      <c r="P117" s="332" t="str">
        <f t="shared" si="59"/>
        <v>Police TAC/RMS</v>
      </c>
      <c r="Q117" s="411" cm="1">
        <f t="array" aca="1" ref="Q117" ca="1">ROUND(IF($M117="Y",VLOOKUP($N117,INDIRECT($N$2),Q$5,0)*INDIRECT($M$3),VLOOKUP($N117,INDIRECT($N$2),Q$5,0)),IF(LEFT($E117,1)="N",3,0))</f>
        <v>33.738</v>
      </c>
      <c r="R117" s="411" cm="1">
        <f t="array" aca="1" ref="R117" ca="1">ROUND(IF($M117="Y",VLOOKUP($N117,INDIRECT($N$2),R$5,0)*INDIRECT($M$3),VLOOKUP($N117,INDIRECT($N$2),R$5,0)),IF(LEFT($E117,1)="N",3,0))</f>
        <v>35.423000000000002</v>
      </c>
      <c r="S117" s="411" cm="1">
        <f t="array" aca="1" ref="S117" ca="1">ROUND(IF($M117="Y",VLOOKUP($N117,INDIRECT($N$2),S$5,0)*INDIRECT($M$3),VLOOKUP($N117,INDIRECT($N$2),S$5,0)),IF(LEFT($E117,1)="N",3,0))</f>
        <v>37.195999999999998</v>
      </c>
      <c r="T117" s="411" cm="1">
        <f t="array" aca="1" ref="T117" ca="1">ROUND(IF($M117="Y",VLOOKUP($N117,INDIRECT($N$2),T$5,0)*INDIRECT($M$3),VLOOKUP($N117,INDIRECT($N$2),T$5,0)),IF(LEFT($E117,1)="N",3,0))</f>
        <v>39.055999999999997</v>
      </c>
      <c r="U117" s="411" cm="1">
        <f t="array" aca="1" ref="U117" ca="1">ROUND(IF($M117="Y",VLOOKUP($N117,INDIRECT($N$2),U$5,0)*INDIRECT($M$3),VLOOKUP($N117,INDIRECT($N$2),U$5,0)),IF(LEFT($E117,1)="N",3,0))</f>
        <v>41.008000000000003</v>
      </c>
      <c r="V117" s="482"/>
      <c r="W117" s="412" t="str">
        <f t="shared" si="68"/>
        <v>Y</v>
      </c>
      <c r="X117" s="355" t="str">
        <f t="shared" si="65"/>
        <v>53000C</v>
      </c>
      <c r="Y117" s="413" t="str">
        <f t="shared" si="67"/>
        <v>216</v>
      </c>
      <c r="Z117" s="355" t="str">
        <f t="shared" si="66"/>
        <v>Police TAC/RMS</v>
      </c>
      <c r="AA117" s="414">
        <f t="shared" ca="1" si="60"/>
        <v>33.738</v>
      </c>
      <c r="AB117" s="414">
        <f t="shared" ca="1" si="61"/>
        <v>35.423000000000002</v>
      </c>
      <c r="AC117" s="414">
        <f t="shared" ca="1" si="62"/>
        <v>37.195999999999998</v>
      </c>
      <c r="AD117" s="414">
        <f t="shared" ca="1" si="63"/>
        <v>39.055999999999997</v>
      </c>
      <c r="AE117" s="414">
        <f t="shared" ca="1" si="64"/>
        <v>41.008000000000003</v>
      </c>
    </row>
    <row r="118" spans="1:31">
      <c r="A118" s="406" t="s">
        <v>782</v>
      </c>
      <c r="B118" s="464" t="s">
        <v>803</v>
      </c>
      <c r="C118" s="406">
        <v>6</v>
      </c>
      <c r="D118" s="407" t="s">
        <v>113</v>
      </c>
      <c r="E118" s="406" t="s">
        <v>43</v>
      </c>
      <c r="F118" s="406">
        <v>308</v>
      </c>
      <c r="G118" s="409">
        <f t="shared" ca="1" si="53"/>
        <v>32.484000000000002</v>
      </c>
      <c r="H118" s="409">
        <f t="shared" ca="1" si="54"/>
        <v>34.11</v>
      </c>
      <c r="I118" s="409">
        <f t="shared" ca="1" si="55"/>
        <v>35.816000000000003</v>
      </c>
      <c r="J118" s="409">
        <f t="shared" ca="1" si="56"/>
        <v>37.606999999999999</v>
      </c>
      <c r="K118" s="409">
        <f t="shared" ca="1" si="57"/>
        <v>39.485999999999997</v>
      </c>
      <c r="L118" s="511"/>
      <c r="M118" s="335" t="s">
        <v>588</v>
      </c>
      <c r="N118" s="331" t="str">
        <f t="shared" si="58"/>
        <v>59509C</v>
      </c>
      <c r="O118" s="410" t="str">
        <f t="shared" si="52"/>
        <v>140</v>
      </c>
      <c r="P118" s="332" t="str">
        <f t="shared" si="59"/>
        <v>Police Training Division Coodinator</v>
      </c>
      <c r="Q118" s="411" cm="1">
        <f t="array" aca="1" ref="Q118" ca="1">ROUND(IF($M118="Y",VLOOKUP($N118,INDIRECT($N$2),Q$5,0)*INDIRECT($M$3),VLOOKUP($N118,INDIRECT($N$2),Q$5,0)),IF(LEFT($E118,1)="N",3,0))</f>
        <v>32.484000000000002</v>
      </c>
      <c r="R118" s="411" cm="1">
        <f t="array" aca="1" ref="R118" ca="1">ROUND(IF($M118="Y",VLOOKUP($N118,INDIRECT($N$2),R$5,0)*INDIRECT($M$3),VLOOKUP($N118,INDIRECT($N$2),R$5,0)),IF(LEFT($E118,1)="N",3,0))</f>
        <v>34.11</v>
      </c>
      <c r="S118" s="411" cm="1">
        <f t="array" aca="1" ref="S118" ca="1">ROUND(IF($M118="Y",VLOOKUP($N118,INDIRECT($N$2),S$5,0)*INDIRECT($M$3),VLOOKUP($N118,INDIRECT($N$2),S$5,0)),IF(LEFT($E118,1)="N",3,0))</f>
        <v>35.816000000000003</v>
      </c>
      <c r="T118" s="411" cm="1">
        <f t="array" aca="1" ref="T118" ca="1">ROUND(IF($M118="Y",VLOOKUP($N118,INDIRECT($N$2),T$5,0)*INDIRECT($M$3),VLOOKUP($N118,INDIRECT($N$2),T$5,0)),IF(LEFT($E118,1)="N",3,0))</f>
        <v>37.606999999999999</v>
      </c>
      <c r="U118" s="411" cm="1">
        <f t="array" aca="1" ref="U118" ca="1">ROUND(IF($M118="Y",VLOOKUP($N118,INDIRECT($N$2),U$5,0)*INDIRECT($M$3),VLOOKUP($N118,INDIRECT($N$2),U$5,0)),IF(LEFT($E118,1)="N",3,0))</f>
        <v>39.485999999999997</v>
      </c>
      <c r="V118" s="482"/>
      <c r="W118" s="412" t="str">
        <f t="shared" si="68"/>
        <v>Y</v>
      </c>
      <c r="X118" s="355" t="str">
        <f t="shared" si="65"/>
        <v>59509C</v>
      </c>
      <c r="Y118" s="413" t="str">
        <f t="shared" si="67"/>
        <v>140</v>
      </c>
      <c r="Z118" s="355" t="str">
        <f t="shared" si="66"/>
        <v>Police Training Division Coodinator</v>
      </c>
      <c r="AA118" s="414">
        <f t="shared" ca="1" si="60"/>
        <v>32.484000000000002</v>
      </c>
      <c r="AB118" s="414">
        <f t="shared" ca="1" si="61"/>
        <v>34.11</v>
      </c>
      <c r="AC118" s="414">
        <f t="shared" ca="1" si="62"/>
        <v>35.816000000000003</v>
      </c>
      <c r="AD118" s="414">
        <f t="shared" ca="1" si="63"/>
        <v>37.606999999999999</v>
      </c>
      <c r="AE118" s="414">
        <f t="shared" ca="1" si="64"/>
        <v>39.485999999999997</v>
      </c>
    </row>
    <row r="119" spans="1:31">
      <c r="A119" s="406" t="s">
        <v>542</v>
      </c>
      <c r="B119" s="464" t="s">
        <v>804</v>
      </c>
      <c r="C119" s="406">
        <v>6</v>
      </c>
      <c r="D119" s="407" t="s">
        <v>543</v>
      </c>
      <c r="E119" s="406" t="s">
        <v>43</v>
      </c>
      <c r="F119" s="406">
        <v>296</v>
      </c>
      <c r="G119" s="409">
        <f t="shared" ca="1" si="53"/>
        <v>31.248000000000001</v>
      </c>
      <c r="H119" s="409">
        <f t="shared" ca="1" si="54"/>
        <v>32.808</v>
      </c>
      <c r="I119" s="409">
        <f t="shared" ca="1" si="55"/>
        <v>34.448999999999998</v>
      </c>
      <c r="J119" s="409">
        <f t="shared" ca="1" si="56"/>
        <v>36.171999999999997</v>
      </c>
      <c r="K119" s="409">
        <f t="shared" ca="1" si="57"/>
        <v>37.979999999999997</v>
      </c>
      <c r="L119" s="511"/>
      <c r="M119" s="335" t="s">
        <v>588</v>
      </c>
      <c r="N119" s="331" t="str">
        <f t="shared" si="58"/>
        <v>52994C</v>
      </c>
      <c r="O119" s="410" t="str">
        <f t="shared" si="52"/>
        <v>161</v>
      </c>
      <c r="P119" s="332" t="str">
        <f t="shared" si="59"/>
        <v>Police Warehouse Specialist</v>
      </c>
      <c r="Q119" s="411" cm="1">
        <f t="array" aca="1" ref="Q119" ca="1">ROUND(IF($M119="Y",VLOOKUP($N119,INDIRECT($N$2),Q$5,0)*INDIRECT($M$3),VLOOKUP($N119,INDIRECT($N$2),Q$5,0)),IF(LEFT($E119,1)="N",3,0))</f>
        <v>31.248000000000001</v>
      </c>
      <c r="R119" s="411" cm="1">
        <f t="array" aca="1" ref="R119" ca="1">ROUND(IF($M119="Y",VLOOKUP($N119,INDIRECT($N$2),R$5,0)*INDIRECT($M$3),VLOOKUP($N119,INDIRECT($N$2),R$5,0)),IF(LEFT($E119,1)="N",3,0))</f>
        <v>32.808</v>
      </c>
      <c r="S119" s="411" cm="1">
        <f t="array" aca="1" ref="S119" ca="1">ROUND(IF($M119="Y",VLOOKUP($N119,INDIRECT($N$2),S$5,0)*INDIRECT($M$3),VLOOKUP($N119,INDIRECT($N$2),S$5,0)),IF(LEFT($E119,1)="N",3,0))</f>
        <v>34.448999999999998</v>
      </c>
      <c r="T119" s="411" cm="1">
        <f t="array" aca="1" ref="T119" ca="1">ROUND(IF($M119="Y",VLOOKUP($N119,INDIRECT($N$2),T$5,0)*INDIRECT($M$3),VLOOKUP($N119,INDIRECT($N$2),T$5,0)),IF(LEFT($E119,1)="N",3,0))</f>
        <v>36.171999999999997</v>
      </c>
      <c r="U119" s="411" cm="1">
        <f t="array" aca="1" ref="U119" ca="1">ROUND(IF($M119="Y",VLOOKUP($N119,INDIRECT($N$2),U$5,0)*INDIRECT($M$3),VLOOKUP($N119,INDIRECT($N$2),U$5,0)),IF(LEFT($E119,1)="N",3,0))</f>
        <v>37.979999999999997</v>
      </c>
      <c r="V119" s="482"/>
      <c r="W119" s="412" t="str">
        <f t="shared" si="68"/>
        <v>Y</v>
      </c>
      <c r="X119" s="355" t="str">
        <f t="shared" si="65"/>
        <v>52994C</v>
      </c>
      <c r="Y119" s="413" t="str">
        <f t="shared" si="67"/>
        <v>161</v>
      </c>
      <c r="Z119" s="355" t="str">
        <f t="shared" si="66"/>
        <v>Police Warehouse Specialist</v>
      </c>
      <c r="AA119" s="414">
        <f t="shared" ca="1" si="60"/>
        <v>31.248000000000001</v>
      </c>
      <c r="AB119" s="414">
        <f t="shared" ca="1" si="61"/>
        <v>32.808</v>
      </c>
      <c r="AC119" s="414">
        <f t="shared" ca="1" si="62"/>
        <v>34.448999999999998</v>
      </c>
      <c r="AD119" s="414">
        <f t="shared" ca="1" si="63"/>
        <v>36.171999999999997</v>
      </c>
      <c r="AE119" s="414">
        <f t="shared" ca="1" si="64"/>
        <v>37.979999999999997</v>
      </c>
    </row>
    <row r="120" spans="1:31">
      <c r="A120" s="420" t="s">
        <v>35</v>
      </c>
      <c r="B120" s="467" t="s">
        <v>37</v>
      </c>
      <c r="C120" s="420">
        <v>11</v>
      </c>
      <c r="D120" s="407" t="s">
        <v>36</v>
      </c>
      <c r="E120" s="420" t="s">
        <v>21</v>
      </c>
      <c r="F120" s="420">
        <v>523</v>
      </c>
      <c r="G120" s="409">
        <f t="shared" ca="1" si="53"/>
        <v>105873</v>
      </c>
      <c r="H120" s="409">
        <f t="shared" ca="1" si="54"/>
        <v>111167</v>
      </c>
      <c r="I120" s="409">
        <f t="shared" ca="1" si="55"/>
        <v>116726</v>
      </c>
      <c r="J120" s="409">
        <f t="shared" ca="1" si="56"/>
        <v>122563</v>
      </c>
      <c r="K120" s="409">
        <f t="shared" ca="1" si="57"/>
        <v>128692</v>
      </c>
      <c r="L120" s="511"/>
      <c r="M120" s="335" t="s">
        <v>588</v>
      </c>
      <c r="N120" s="331" t="str">
        <f t="shared" si="58"/>
        <v>52900C</v>
      </c>
      <c r="O120" s="410" t="str">
        <f t="shared" si="52"/>
        <v>117</v>
      </c>
      <c r="P120" s="332" t="str">
        <f t="shared" si="59"/>
        <v xml:space="preserve">Principal Project Crd (CPED) </v>
      </c>
      <c r="Q120" s="411" cm="1">
        <f t="array" aca="1" ref="Q120" ca="1">ROUND(IF($M120="Y",VLOOKUP($N120,INDIRECT($N$2),Q$5,0)*INDIRECT($M$3),VLOOKUP($N120,INDIRECT($N$2),Q$5,0)),IF(LEFT($E120,1)="N",3,0))</f>
        <v>105873</v>
      </c>
      <c r="R120" s="411" cm="1">
        <f t="array" aca="1" ref="R120" ca="1">ROUND(IF($M120="Y",VLOOKUP($N120,INDIRECT($N$2),R$5,0)*INDIRECT($M$3),VLOOKUP($N120,INDIRECT($N$2),R$5,0)),IF(LEFT($E120,1)="N",3,0))</f>
        <v>111167</v>
      </c>
      <c r="S120" s="411" cm="1">
        <f t="array" aca="1" ref="S120" ca="1">ROUND(IF($M120="Y",VLOOKUP($N120,INDIRECT($N$2),S$5,0)*INDIRECT($M$3),VLOOKUP($N120,INDIRECT($N$2),S$5,0)),IF(LEFT($E120,1)="N",3,0))</f>
        <v>116726</v>
      </c>
      <c r="T120" s="411" cm="1">
        <f t="array" aca="1" ref="T120" ca="1">ROUND(IF($M120="Y",VLOOKUP($N120,INDIRECT($N$2),T$5,0)*INDIRECT($M$3),VLOOKUP($N120,INDIRECT($N$2),T$5,0)),IF(LEFT($E120,1)="N",3,0))</f>
        <v>122563</v>
      </c>
      <c r="U120" s="411" cm="1">
        <f t="array" aca="1" ref="U120" ca="1">ROUND(IF($M120="Y",VLOOKUP($N120,INDIRECT($N$2),U$5,0)*INDIRECT($M$3),VLOOKUP($N120,INDIRECT($N$2),U$5,0)),IF(LEFT($E120,1)="N",3,0))</f>
        <v>128692</v>
      </c>
      <c r="V120" s="482"/>
      <c r="W120" s="412" t="str">
        <f t="shared" si="68"/>
        <v>Y</v>
      </c>
      <c r="X120" s="355" t="str">
        <f t="shared" si="65"/>
        <v>52900C</v>
      </c>
      <c r="Y120" s="413" t="str">
        <f t="shared" si="67"/>
        <v>117</v>
      </c>
      <c r="Z120" s="355" t="str">
        <f t="shared" si="66"/>
        <v xml:space="preserve">Principal Project Crd (CPED) </v>
      </c>
      <c r="AA120" s="414">
        <f t="shared" ca="1" si="60"/>
        <v>50.900999999999996</v>
      </c>
      <c r="AB120" s="414">
        <f t="shared" ca="1" si="61"/>
        <v>53.445999999999998</v>
      </c>
      <c r="AC120" s="414">
        <f t="shared" ca="1" si="62"/>
        <v>56.119</v>
      </c>
      <c r="AD120" s="414">
        <f t="shared" ca="1" si="63"/>
        <v>58.924999999999997</v>
      </c>
      <c r="AE120" s="414">
        <f t="shared" ca="1" si="64"/>
        <v>61.872</v>
      </c>
    </row>
    <row r="121" spans="1:31">
      <c r="A121" s="406" t="s">
        <v>719</v>
      </c>
      <c r="B121" s="464" t="s">
        <v>506</v>
      </c>
      <c r="C121" s="406">
        <v>7</v>
      </c>
      <c r="D121" s="407">
        <v>7</v>
      </c>
      <c r="E121" s="406" t="s">
        <v>43</v>
      </c>
      <c r="F121" s="406">
        <v>338</v>
      </c>
      <c r="G121" s="409">
        <f t="shared" ca="1" si="53"/>
        <v>34.936999999999998</v>
      </c>
      <c r="H121" s="409">
        <f t="shared" ca="1" si="54"/>
        <v>36.694000000000003</v>
      </c>
      <c r="I121" s="409">
        <f t="shared" ca="1" si="55"/>
        <v>38.524000000000001</v>
      </c>
      <c r="J121" s="409">
        <f t="shared" ca="1" si="56"/>
        <v>40.451999999999998</v>
      </c>
      <c r="K121" s="409">
        <f t="shared" ca="1" si="57"/>
        <v>42.481000000000002</v>
      </c>
      <c r="L121" s="511"/>
      <c r="M121" s="335" t="s">
        <v>588</v>
      </c>
      <c r="N121" s="331" t="str">
        <f t="shared" si="58"/>
        <v>52950C</v>
      </c>
      <c r="O121" s="410">
        <f t="shared" si="52"/>
        <v>7</v>
      </c>
      <c r="P121" s="332" t="str">
        <f t="shared" si="59"/>
        <v>Process Logic Control Technician</v>
      </c>
      <c r="Q121" s="411" cm="1">
        <f t="array" aca="1" ref="Q121" ca="1">ROUND(IF($M121="Y",VLOOKUP($N121,INDIRECT($N$2),Q$5,0)*INDIRECT($M$3),VLOOKUP($N121,INDIRECT($N$2),Q$5,0)),IF(LEFT($E121,1)="N",3,0))</f>
        <v>34.936999999999998</v>
      </c>
      <c r="R121" s="411" cm="1">
        <f t="array" aca="1" ref="R121" ca="1">ROUND(IF($M121="Y",VLOOKUP($N121,INDIRECT($N$2),R$5,0)*INDIRECT($M$3),VLOOKUP($N121,INDIRECT($N$2),R$5,0)),IF(LEFT($E121,1)="N",3,0))</f>
        <v>36.694000000000003</v>
      </c>
      <c r="S121" s="411" cm="1">
        <f t="array" aca="1" ref="S121" ca="1">ROUND(IF($M121="Y",VLOOKUP($N121,INDIRECT($N$2),S$5,0)*INDIRECT($M$3),VLOOKUP($N121,INDIRECT($N$2),S$5,0)),IF(LEFT($E121,1)="N",3,0))</f>
        <v>38.524000000000001</v>
      </c>
      <c r="T121" s="411" cm="1">
        <f t="array" aca="1" ref="T121" ca="1">ROUND(IF($M121="Y",VLOOKUP($N121,INDIRECT($N$2),T$5,0)*INDIRECT($M$3),VLOOKUP($N121,INDIRECT($N$2),T$5,0)),IF(LEFT($E121,1)="N",3,0))</f>
        <v>40.451999999999998</v>
      </c>
      <c r="U121" s="411" cm="1">
        <f t="array" aca="1" ref="U121" ca="1">ROUND(IF($M121="Y",VLOOKUP($N121,INDIRECT($N$2),U$5,0)*INDIRECT($M$3),VLOOKUP($N121,INDIRECT($N$2),U$5,0)),IF(LEFT($E121,1)="N",3,0))</f>
        <v>42.481000000000002</v>
      </c>
      <c r="V121" s="482"/>
      <c r="W121" s="412" t="str">
        <f t="shared" si="68"/>
        <v>Y</v>
      </c>
      <c r="X121" s="355" t="str">
        <f t="shared" si="65"/>
        <v>52950C</v>
      </c>
      <c r="Y121" s="413">
        <f t="shared" si="67"/>
        <v>7</v>
      </c>
      <c r="Z121" s="355" t="str">
        <f t="shared" si="66"/>
        <v>Process Logic Control Technician</v>
      </c>
      <c r="AA121" s="414">
        <f t="shared" ca="1" si="60"/>
        <v>34.936999999999998</v>
      </c>
      <c r="AB121" s="414">
        <f t="shared" ca="1" si="61"/>
        <v>36.694000000000003</v>
      </c>
      <c r="AC121" s="414">
        <f t="shared" ca="1" si="62"/>
        <v>38.524000000000001</v>
      </c>
      <c r="AD121" s="414">
        <f t="shared" ca="1" si="63"/>
        <v>40.451999999999998</v>
      </c>
      <c r="AE121" s="414">
        <f t="shared" ca="1" si="64"/>
        <v>42.481000000000002</v>
      </c>
    </row>
    <row r="122" spans="1:31">
      <c r="A122" s="406" t="s">
        <v>258</v>
      </c>
      <c r="B122" s="464" t="s">
        <v>260</v>
      </c>
      <c r="C122" s="406">
        <v>6</v>
      </c>
      <c r="D122" s="407" t="s">
        <v>259</v>
      </c>
      <c r="E122" s="406" t="s">
        <v>43</v>
      </c>
      <c r="F122" s="406">
        <v>280</v>
      </c>
      <c r="G122" s="409">
        <f t="shared" ca="1" si="53"/>
        <v>30.026</v>
      </c>
      <c r="H122" s="409">
        <f t="shared" ca="1" si="54"/>
        <v>31.53</v>
      </c>
      <c r="I122" s="409">
        <f t="shared" ca="1" si="55"/>
        <v>33.103000000000002</v>
      </c>
      <c r="J122" s="409">
        <f t="shared" ca="1" si="56"/>
        <v>34.762</v>
      </c>
      <c r="K122" s="409">
        <f t="shared" ca="1" si="57"/>
        <v>36.499000000000002</v>
      </c>
      <c r="L122" s="511"/>
      <c r="M122" s="335" t="s">
        <v>588</v>
      </c>
      <c r="N122" s="331" t="str">
        <f t="shared" si="58"/>
        <v>08340C</v>
      </c>
      <c r="O122" s="410" t="str">
        <f t="shared" si="52"/>
        <v>160</v>
      </c>
      <c r="P122" s="332" t="str">
        <f t="shared" si="59"/>
        <v xml:space="preserve">Program Aide II </v>
      </c>
      <c r="Q122" s="411" cm="1">
        <f t="array" aca="1" ref="Q122" ca="1">ROUND(IF($M122="Y",VLOOKUP($N122,INDIRECT($N$2),Q$5,0)*INDIRECT($M$3),VLOOKUP($N122,INDIRECT($N$2),Q$5,0)),IF(LEFT($E122,1)="N",3,0))</f>
        <v>30.026</v>
      </c>
      <c r="R122" s="411" cm="1">
        <f t="array" aca="1" ref="R122" ca="1">ROUND(IF($M122="Y",VLOOKUP($N122,INDIRECT($N$2),R$5,0)*INDIRECT($M$3),VLOOKUP($N122,INDIRECT($N$2),R$5,0)),IF(LEFT($E122,1)="N",3,0))</f>
        <v>31.53</v>
      </c>
      <c r="S122" s="411" cm="1">
        <f t="array" aca="1" ref="S122" ca="1">ROUND(IF($M122="Y",VLOOKUP($N122,INDIRECT($N$2),S$5,0)*INDIRECT($M$3),VLOOKUP($N122,INDIRECT($N$2),S$5,0)),IF(LEFT($E122,1)="N",3,0))</f>
        <v>33.103000000000002</v>
      </c>
      <c r="T122" s="411" cm="1">
        <f t="array" aca="1" ref="T122" ca="1">ROUND(IF($M122="Y",VLOOKUP($N122,INDIRECT($N$2),T$5,0)*INDIRECT($M$3),VLOOKUP($N122,INDIRECT($N$2),T$5,0)),IF(LEFT($E122,1)="N",3,0))</f>
        <v>34.762</v>
      </c>
      <c r="U122" s="411" cm="1">
        <f t="array" aca="1" ref="U122" ca="1">ROUND(IF($M122="Y",VLOOKUP($N122,INDIRECT($N$2),U$5,0)*INDIRECT($M$3),VLOOKUP($N122,INDIRECT($N$2),U$5,0)),IF(LEFT($E122,1)="N",3,0))</f>
        <v>36.499000000000002</v>
      </c>
      <c r="V122" s="482"/>
      <c r="W122" s="412" t="str">
        <f t="shared" si="68"/>
        <v>Y</v>
      </c>
      <c r="X122" s="355" t="str">
        <f t="shared" si="65"/>
        <v>08340C</v>
      </c>
      <c r="Y122" s="413" t="str">
        <f t="shared" si="67"/>
        <v>160</v>
      </c>
      <c r="Z122" s="355" t="str">
        <f t="shared" si="66"/>
        <v xml:space="preserve">Program Aide II </v>
      </c>
      <c r="AA122" s="414">
        <f t="shared" ca="1" si="60"/>
        <v>30.026</v>
      </c>
      <c r="AB122" s="414">
        <f t="shared" ca="1" si="61"/>
        <v>31.53</v>
      </c>
      <c r="AC122" s="414">
        <f t="shared" ca="1" si="62"/>
        <v>33.103000000000002</v>
      </c>
      <c r="AD122" s="414">
        <f t="shared" ca="1" si="63"/>
        <v>34.762</v>
      </c>
      <c r="AE122" s="414">
        <f t="shared" ca="1" si="64"/>
        <v>36.499000000000002</v>
      </c>
    </row>
    <row r="123" spans="1:31">
      <c r="A123" s="406" t="s">
        <v>530</v>
      </c>
      <c r="B123" s="464" t="s">
        <v>529</v>
      </c>
      <c r="C123" s="406">
        <v>6</v>
      </c>
      <c r="D123" s="407" t="s">
        <v>118</v>
      </c>
      <c r="E123" s="406" t="s">
        <v>43</v>
      </c>
      <c r="F123" s="406">
        <v>295</v>
      </c>
      <c r="G123" s="409">
        <f t="shared" ca="1" si="53"/>
        <v>31.248000000000001</v>
      </c>
      <c r="H123" s="409">
        <f t="shared" ca="1" si="54"/>
        <v>32.808</v>
      </c>
      <c r="I123" s="409">
        <f t="shared" ca="1" si="55"/>
        <v>34.448999999999998</v>
      </c>
      <c r="J123" s="409">
        <f t="shared" ca="1" si="56"/>
        <v>36.173000000000002</v>
      </c>
      <c r="K123" s="409">
        <f t="shared" ca="1" si="57"/>
        <v>37.979999999999997</v>
      </c>
      <c r="L123" s="511"/>
      <c r="M123" s="335" t="s">
        <v>588</v>
      </c>
      <c r="N123" s="331" t="str">
        <f t="shared" si="58"/>
        <v>52981C</v>
      </c>
      <c r="O123" s="410" t="str">
        <f t="shared" si="52"/>
        <v>067</v>
      </c>
      <c r="P123" s="332" t="str">
        <f t="shared" si="59"/>
        <v>Public Service Agent</v>
      </c>
      <c r="Q123" s="411" cm="1">
        <f t="array" aca="1" ref="Q123" ca="1">ROUND(IF($M123="Y",VLOOKUP($N123,INDIRECT($N$2),Q$5,0)*INDIRECT($M$3),VLOOKUP($N123,INDIRECT($N$2),Q$5,0)),IF(LEFT($E123,1)="N",3,0))</f>
        <v>31.248000000000001</v>
      </c>
      <c r="R123" s="411" cm="1">
        <f t="array" aca="1" ref="R123" ca="1">ROUND(IF($M123="Y",VLOOKUP($N123,INDIRECT($N$2),R$5,0)*INDIRECT($M$3),VLOOKUP($N123,INDIRECT($N$2),R$5,0)),IF(LEFT($E123,1)="N",3,0))</f>
        <v>32.808</v>
      </c>
      <c r="S123" s="411" cm="1">
        <f t="array" aca="1" ref="S123" ca="1">ROUND(IF($M123="Y",VLOOKUP($N123,INDIRECT($N$2),S$5,0)*INDIRECT($M$3),VLOOKUP($N123,INDIRECT($N$2),S$5,0)),IF(LEFT($E123,1)="N",3,0))</f>
        <v>34.448999999999998</v>
      </c>
      <c r="T123" s="411" cm="1">
        <f t="array" aca="1" ref="T123" ca="1">ROUND(IF($M123="Y",VLOOKUP($N123,INDIRECT($N$2),T$5,0)*INDIRECT($M$3),VLOOKUP($N123,INDIRECT($N$2),T$5,0)),IF(LEFT($E123,1)="N",3,0))</f>
        <v>36.173000000000002</v>
      </c>
      <c r="U123" s="411" cm="1">
        <f t="array" aca="1" ref="U123" ca="1">ROUND(IF($M123="Y",VLOOKUP($N123,INDIRECT($N$2),U$5,0)*INDIRECT($M$3),VLOOKUP($N123,INDIRECT($N$2),U$5,0)),IF(LEFT($E123,1)="N",3,0))</f>
        <v>37.979999999999997</v>
      </c>
      <c r="V123" s="482"/>
      <c r="W123" s="412" t="str">
        <f t="shared" si="68"/>
        <v>Y</v>
      </c>
      <c r="X123" s="355" t="str">
        <f t="shared" si="65"/>
        <v>52981C</v>
      </c>
      <c r="Y123" s="413" t="str">
        <f t="shared" si="67"/>
        <v>067</v>
      </c>
      <c r="Z123" s="355" t="str">
        <f t="shared" si="66"/>
        <v>Public Service Agent</v>
      </c>
      <c r="AA123" s="414">
        <f t="shared" ca="1" si="60"/>
        <v>31.248000000000001</v>
      </c>
      <c r="AB123" s="414">
        <f t="shared" ca="1" si="61"/>
        <v>32.808</v>
      </c>
      <c r="AC123" s="414">
        <f t="shared" ca="1" si="62"/>
        <v>34.448999999999998</v>
      </c>
      <c r="AD123" s="414">
        <f t="shared" ca="1" si="63"/>
        <v>36.173000000000002</v>
      </c>
      <c r="AE123" s="414">
        <f t="shared" ca="1" si="64"/>
        <v>37.979999999999997</v>
      </c>
    </row>
    <row r="124" spans="1:31">
      <c r="A124" s="406" t="s">
        <v>274</v>
      </c>
      <c r="B124" s="464" t="s">
        <v>275</v>
      </c>
      <c r="C124" s="406">
        <v>7</v>
      </c>
      <c r="D124" s="407" t="s">
        <v>66</v>
      </c>
      <c r="E124" s="406" t="s">
        <v>43</v>
      </c>
      <c r="F124" s="406">
        <v>320</v>
      </c>
      <c r="G124" s="409">
        <f t="shared" ca="1" si="53"/>
        <v>33.738</v>
      </c>
      <c r="H124" s="409">
        <f t="shared" ca="1" si="54"/>
        <v>35.423000000000002</v>
      </c>
      <c r="I124" s="409">
        <f t="shared" ca="1" si="55"/>
        <v>37.195999999999998</v>
      </c>
      <c r="J124" s="409">
        <f t="shared" ca="1" si="56"/>
        <v>39.055999999999997</v>
      </c>
      <c r="K124" s="409">
        <f t="shared" ca="1" si="57"/>
        <v>41.008000000000003</v>
      </c>
      <c r="L124" s="511"/>
      <c r="M124" s="335" t="s">
        <v>588</v>
      </c>
      <c r="N124" s="331" t="str">
        <f t="shared" si="58"/>
        <v>52775C</v>
      </c>
      <c r="O124" s="410" t="str">
        <f t="shared" si="52"/>
        <v>064</v>
      </c>
      <c r="P124" s="332" t="str">
        <f t="shared" si="59"/>
        <v xml:space="preserve">Real Estate Assistant </v>
      </c>
      <c r="Q124" s="411" cm="1">
        <f t="array" aca="1" ref="Q124" ca="1">ROUND(IF($M124="Y",VLOOKUP($N124,INDIRECT($N$2),Q$5,0)*INDIRECT($M$3),VLOOKUP($N124,INDIRECT($N$2),Q$5,0)),IF(LEFT($E124,1)="N",3,0))</f>
        <v>33.738</v>
      </c>
      <c r="R124" s="411" cm="1">
        <f t="array" aca="1" ref="R124" ca="1">ROUND(IF($M124="Y",VLOOKUP($N124,INDIRECT($N$2),R$5,0)*INDIRECT($M$3),VLOOKUP($N124,INDIRECT($N$2),R$5,0)),IF(LEFT($E124,1)="N",3,0))</f>
        <v>35.423000000000002</v>
      </c>
      <c r="S124" s="411" cm="1">
        <f t="array" aca="1" ref="S124" ca="1">ROUND(IF($M124="Y",VLOOKUP($N124,INDIRECT($N$2),S$5,0)*INDIRECT($M$3),VLOOKUP($N124,INDIRECT($N$2),S$5,0)),IF(LEFT($E124,1)="N",3,0))</f>
        <v>37.195999999999998</v>
      </c>
      <c r="T124" s="411" cm="1">
        <f t="array" aca="1" ref="T124" ca="1">ROUND(IF($M124="Y",VLOOKUP($N124,INDIRECT($N$2),T$5,0)*INDIRECT($M$3),VLOOKUP($N124,INDIRECT($N$2),T$5,0)),IF(LEFT($E124,1)="N",3,0))</f>
        <v>39.055999999999997</v>
      </c>
      <c r="U124" s="411" cm="1">
        <f t="array" aca="1" ref="U124" ca="1">ROUND(IF($M124="Y",VLOOKUP($N124,INDIRECT($N$2),U$5,0)*INDIRECT($M$3),VLOOKUP($N124,INDIRECT($N$2),U$5,0)),IF(LEFT($E124,1)="N",3,0))</f>
        <v>41.008000000000003</v>
      </c>
      <c r="V124" s="482"/>
      <c r="W124" s="412" t="str">
        <f t="shared" si="68"/>
        <v>Y</v>
      </c>
      <c r="X124" s="355" t="str">
        <f t="shared" si="65"/>
        <v>52775C</v>
      </c>
      <c r="Y124" s="413" t="str">
        <f t="shared" si="67"/>
        <v>064</v>
      </c>
      <c r="Z124" s="355" t="str">
        <f t="shared" si="66"/>
        <v xml:space="preserve">Real Estate Assistant </v>
      </c>
      <c r="AA124" s="414">
        <f t="shared" ca="1" si="60"/>
        <v>33.738</v>
      </c>
      <c r="AB124" s="414">
        <f t="shared" ca="1" si="61"/>
        <v>35.423000000000002</v>
      </c>
      <c r="AC124" s="414">
        <f t="shared" ca="1" si="62"/>
        <v>37.195999999999998</v>
      </c>
      <c r="AD124" s="414">
        <f t="shared" ca="1" si="63"/>
        <v>39.055999999999997</v>
      </c>
      <c r="AE124" s="414">
        <f t="shared" ca="1" si="64"/>
        <v>41.008000000000003</v>
      </c>
    </row>
    <row r="125" spans="1:31">
      <c r="A125" s="406" t="s">
        <v>263</v>
      </c>
      <c r="B125" s="464" t="s">
        <v>785</v>
      </c>
      <c r="C125" s="406">
        <v>5</v>
      </c>
      <c r="D125" s="407" t="s">
        <v>264</v>
      </c>
      <c r="E125" s="406" t="s">
        <v>43</v>
      </c>
      <c r="F125" s="406">
        <v>228</v>
      </c>
      <c r="G125" s="409">
        <f t="shared" ca="1" si="53"/>
        <v>26.303999999999998</v>
      </c>
      <c r="H125" s="409">
        <f t="shared" ca="1" si="54"/>
        <v>27.619</v>
      </c>
      <c r="I125" s="409">
        <f t="shared" ca="1" si="55"/>
        <v>28.998999999999999</v>
      </c>
      <c r="J125" s="409">
        <f t="shared" ca="1" si="56"/>
        <v>30.449000000000002</v>
      </c>
      <c r="K125" s="409">
        <f t="shared" ca="1" si="57"/>
        <v>31.974</v>
      </c>
      <c r="L125" s="511"/>
      <c r="M125" s="335" t="s">
        <v>588</v>
      </c>
      <c r="N125" s="331" t="str">
        <f t="shared" si="58"/>
        <v>08630C</v>
      </c>
      <c r="O125" s="410" t="str">
        <f t="shared" ref="O125:O146" si="69">D125</f>
        <v>026</v>
      </c>
      <c r="P125" s="332" t="str">
        <f t="shared" si="59"/>
        <v xml:space="preserve">Real Estate Investigator Aide I  </v>
      </c>
      <c r="Q125" s="411" cm="1">
        <f t="array" aca="1" ref="Q125" ca="1">ROUND(IF($M125="Y",VLOOKUP($N125,INDIRECT($N$2),Q$5,0)*INDIRECT($M$3),VLOOKUP($N125,INDIRECT($N$2),Q$5,0)),IF(LEFT($E125,1)="N",3,0))</f>
        <v>26.303999999999998</v>
      </c>
      <c r="R125" s="411" cm="1">
        <f t="array" aca="1" ref="R125" ca="1">ROUND(IF($M125="Y",VLOOKUP($N125,INDIRECT($N$2),R$5,0)*INDIRECT($M$3),VLOOKUP($N125,INDIRECT($N$2),R$5,0)),IF(LEFT($E125,1)="N",3,0))</f>
        <v>27.619</v>
      </c>
      <c r="S125" s="411" cm="1">
        <f t="array" aca="1" ref="S125" ca="1">ROUND(IF($M125="Y",VLOOKUP($N125,INDIRECT($N$2),S$5,0)*INDIRECT($M$3),VLOOKUP($N125,INDIRECT($N$2),S$5,0)),IF(LEFT($E125,1)="N",3,0))</f>
        <v>28.998999999999999</v>
      </c>
      <c r="T125" s="411" cm="1">
        <f t="array" aca="1" ref="T125" ca="1">ROUND(IF($M125="Y",VLOOKUP($N125,INDIRECT($N$2),T$5,0)*INDIRECT($M$3),VLOOKUP($N125,INDIRECT($N$2),T$5,0)),IF(LEFT($E125,1)="N",3,0))</f>
        <v>30.449000000000002</v>
      </c>
      <c r="U125" s="411" cm="1">
        <f t="array" aca="1" ref="U125" ca="1">ROUND(IF($M125="Y",VLOOKUP($N125,INDIRECT($N$2),U$5,0)*INDIRECT($M$3),VLOOKUP($N125,INDIRECT($N$2),U$5,0)),IF(LEFT($E125,1)="N",3,0))</f>
        <v>31.974</v>
      </c>
      <c r="V125" s="482"/>
      <c r="W125" s="412" t="str">
        <f t="shared" si="68"/>
        <v>Y</v>
      </c>
      <c r="X125" s="355" t="str">
        <f t="shared" si="65"/>
        <v>08630C</v>
      </c>
      <c r="Y125" s="413" t="str">
        <f t="shared" si="67"/>
        <v>026</v>
      </c>
      <c r="Z125" s="355" t="str">
        <f t="shared" si="66"/>
        <v xml:space="preserve">Real Estate Investigator Aide I  </v>
      </c>
      <c r="AA125" s="414">
        <f t="shared" ca="1" si="60"/>
        <v>26.303999999999998</v>
      </c>
      <c r="AB125" s="414">
        <f t="shared" ca="1" si="61"/>
        <v>27.619</v>
      </c>
      <c r="AC125" s="414">
        <f t="shared" ca="1" si="62"/>
        <v>28.998999999999999</v>
      </c>
      <c r="AD125" s="414">
        <f t="shared" ca="1" si="63"/>
        <v>30.449000000000002</v>
      </c>
      <c r="AE125" s="414">
        <f t="shared" ca="1" si="64"/>
        <v>31.974</v>
      </c>
    </row>
    <row r="126" spans="1:31">
      <c r="A126" s="406" t="s">
        <v>266</v>
      </c>
      <c r="B126" s="464" t="s">
        <v>786</v>
      </c>
      <c r="C126" s="406">
        <v>6</v>
      </c>
      <c r="D126" s="407" t="s">
        <v>178</v>
      </c>
      <c r="E126" s="406" t="s">
        <v>43</v>
      </c>
      <c r="F126" s="406">
        <v>288</v>
      </c>
      <c r="G126" s="409">
        <f t="shared" ca="1" si="53"/>
        <v>31.248000000000001</v>
      </c>
      <c r="H126" s="409">
        <f t="shared" ca="1" si="54"/>
        <v>32.808</v>
      </c>
      <c r="I126" s="409">
        <f t="shared" ca="1" si="55"/>
        <v>34.448999999999998</v>
      </c>
      <c r="J126" s="409">
        <f t="shared" ca="1" si="56"/>
        <v>36.171999999999997</v>
      </c>
      <c r="K126" s="409">
        <f t="shared" ca="1" si="57"/>
        <v>37.979999999999997</v>
      </c>
      <c r="L126" s="511"/>
      <c r="M126" s="335" t="s">
        <v>588</v>
      </c>
      <c r="N126" s="331" t="str">
        <f t="shared" si="58"/>
        <v>08650C</v>
      </c>
      <c r="O126" s="410" t="str">
        <f t="shared" si="69"/>
        <v>081</v>
      </c>
      <c r="P126" s="332" t="str">
        <f t="shared" si="59"/>
        <v xml:space="preserve">Real Estate Investigator Aide II </v>
      </c>
      <c r="Q126" s="411" cm="1">
        <f t="array" aca="1" ref="Q126" ca="1">ROUND(IF($M126="Y",VLOOKUP($N126,INDIRECT($N$2),Q$5,0)*INDIRECT($M$3),VLOOKUP($N126,INDIRECT($N$2),Q$5,0)),IF(LEFT($E126,1)="N",3,0))</f>
        <v>31.248000000000001</v>
      </c>
      <c r="R126" s="411" cm="1">
        <f t="array" aca="1" ref="R126" ca="1">ROUND(IF($M126="Y",VLOOKUP($N126,INDIRECT($N$2),R$5,0)*INDIRECT($M$3),VLOOKUP($N126,INDIRECT($N$2),R$5,0)),IF(LEFT($E126,1)="N",3,0))</f>
        <v>32.808</v>
      </c>
      <c r="S126" s="411" cm="1">
        <f t="array" aca="1" ref="S126" ca="1">ROUND(IF($M126="Y",VLOOKUP($N126,INDIRECT($N$2),S$5,0)*INDIRECT($M$3),VLOOKUP($N126,INDIRECT($N$2),S$5,0)),IF(LEFT($E126,1)="N",3,0))</f>
        <v>34.448999999999998</v>
      </c>
      <c r="T126" s="411" cm="1">
        <f t="array" aca="1" ref="T126" ca="1">ROUND(IF($M126="Y",VLOOKUP($N126,INDIRECT($N$2),T$5,0)*INDIRECT($M$3),VLOOKUP($N126,INDIRECT($N$2),T$5,0)),IF(LEFT($E126,1)="N",3,0))</f>
        <v>36.171999999999997</v>
      </c>
      <c r="U126" s="411" cm="1">
        <f t="array" aca="1" ref="U126" ca="1">ROUND(IF($M126="Y",VLOOKUP($N126,INDIRECT($N$2),U$5,0)*INDIRECT($M$3),VLOOKUP($N126,INDIRECT($N$2),U$5,0)),IF(LEFT($E126,1)="N",3,0))</f>
        <v>37.979999999999997</v>
      </c>
      <c r="V126" s="482"/>
      <c r="W126" s="412" t="str">
        <f t="shared" si="68"/>
        <v>Y</v>
      </c>
      <c r="X126" s="355" t="str">
        <f t="shared" si="65"/>
        <v>08650C</v>
      </c>
      <c r="Y126" s="413" t="str">
        <f t="shared" si="67"/>
        <v>081</v>
      </c>
      <c r="Z126" s="355" t="str">
        <f t="shared" si="66"/>
        <v xml:space="preserve">Real Estate Investigator Aide II </v>
      </c>
      <c r="AA126" s="414">
        <f t="shared" ca="1" si="60"/>
        <v>31.248000000000001</v>
      </c>
      <c r="AB126" s="414">
        <f t="shared" ca="1" si="61"/>
        <v>32.808</v>
      </c>
      <c r="AC126" s="414">
        <f t="shared" ca="1" si="62"/>
        <v>34.448999999999998</v>
      </c>
      <c r="AD126" s="414">
        <f t="shared" ca="1" si="63"/>
        <v>36.171999999999997</v>
      </c>
      <c r="AE126" s="414">
        <f t="shared" ca="1" si="64"/>
        <v>37.979999999999997</v>
      </c>
    </row>
    <row r="127" spans="1:31">
      <c r="A127" s="406" t="s">
        <v>268</v>
      </c>
      <c r="B127" s="464" t="s">
        <v>787</v>
      </c>
      <c r="C127" s="406">
        <v>7</v>
      </c>
      <c r="D127" s="407" t="s">
        <v>269</v>
      </c>
      <c r="E127" s="406" t="s">
        <v>43</v>
      </c>
      <c r="F127" s="406">
        <v>320</v>
      </c>
      <c r="G127" s="409">
        <f t="shared" ca="1" si="53"/>
        <v>33.738</v>
      </c>
      <c r="H127" s="409">
        <f t="shared" ca="1" si="54"/>
        <v>35.423000000000002</v>
      </c>
      <c r="I127" s="409">
        <f t="shared" ca="1" si="55"/>
        <v>37.195999999999998</v>
      </c>
      <c r="J127" s="409">
        <f t="shared" ca="1" si="56"/>
        <v>39.055999999999997</v>
      </c>
      <c r="K127" s="409">
        <f t="shared" ca="1" si="57"/>
        <v>41.008000000000003</v>
      </c>
      <c r="L127" s="511"/>
      <c r="M127" s="335" t="s">
        <v>588</v>
      </c>
      <c r="N127" s="331" t="str">
        <f t="shared" si="58"/>
        <v>08660C</v>
      </c>
      <c r="O127" s="410" t="str">
        <f t="shared" si="69"/>
        <v>089</v>
      </c>
      <c r="P127" s="332" t="str">
        <f t="shared" si="59"/>
        <v xml:space="preserve">Real Estate Investigator I  </v>
      </c>
      <c r="Q127" s="411" cm="1">
        <f t="array" aca="1" ref="Q127" ca="1">ROUND(IF($M127="Y",VLOOKUP($N127,INDIRECT($N$2),Q$5,0)*INDIRECT($M$3),VLOOKUP($N127,INDIRECT($N$2),Q$5,0)),IF(LEFT($E127,1)="N",3,0))</f>
        <v>33.738</v>
      </c>
      <c r="R127" s="411" cm="1">
        <f t="array" aca="1" ref="R127" ca="1">ROUND(IF($M127="Y",VLOOKUP($N127,INDIRECT($N$2),R$5,0)*INDIRECT($M$3),VLOOKUP($N127,INDIRECT($N$2),R$5,0)),IF(LEFT($E127,1)="N",3,0))</f>
        <v>35.423000000000002</v>
      </c>
      <c r="S127" s="411" cm="1">
        <f t="array" aca="1" ref="S127" ca="1">ROUND(IF($M127="Y",VLOOKUP($N127,INDIRECT($N$2),S$5,0)*INDIRECT($M$3),VLOOKUP($N127,INDIRECT($N$2),S$5,0)),IF(LEFT($E127,1)="N",3,0))</f>
        <v>37.195999999999998</v>
      </c>
      <c r="T127" s="411" cm="1">
        <f t="array" aca="1" ref="T127" ca="1">ROUND(IF($M127="Y",VLOOKUP($N127,INDIRECT($N$2),T$5,0)*INDIRECT($M$3),VLOOKUP($N127,INDIRECT($N$2),T$5,0)),IF(LEFT($E127,1)="N",3,0))</f>
        <v>39.055999999999997</v>
      </c>
      <c r="U127" s="411" cm="1">
        <f t="array" aca="1" ref="U127" ca="1">ROUND(IF($M127="Y",VLOOKUP($N127,INDIRECT($N$2),U$5,0)*INDIRECT($M$3),VLOOKUP($N127,INDIRECT($N$2),U$5,0)),IF(LEFT($E127,1)="N",3,0))</f>
        <v>41.008000000000003</v>
      </c>
      <c r="V127" s="482"/>
      <c r="W127" s="412" t="str">
        <f t="shared" si="68"/>
        <v>Y</v>
      </c>
      <c r="X127" s="355" t="str">
        <f t="shared" si="65"/>
        <v>08660C</v>
      </c>
      <c r="Y127" s="413" t="str">
        <f t="shared" si="67"/>
        <v>089</v>
      </c>
      <c r="Z127" s="355" t="str">
        <f t="shared" si="66"/>
        <v xml:space="preserve">Real Estate Investigator I  </v>
      </c>
      <c r="AA127" s="414">
        <f t="shared" ca="1" si="60"/>
        <v>33.738</v>
      </c>
      <c r="AB127" s="414">
        <f t="shared" ca="1" si="61"/>
        <v>35.423000000000002</v>
      </c>
      <c r="AC127" s="414">
        <f t="shared" ca="1" si="62"/>
        <v>37.195999999999998</v>
      </c>
      <c r="AD127" s="414">
        <f t="shared" ca="1" si="63"/>
        <v>39.055999999999997</v>
      </c>
      <c r="AE127" s="414">
        <f t="shared" ca="1" si="64"/>
        <v>41.008000000000003</v>
      </c>
    </row>
    <row r="128" spans="1:31">
      <c r="A128" s="406" t="s">
        <v>271</v>
      </c>
      <c r="B128" s="464" t="s">
        <v>788</v>
      </c>
      <c r="C128" s="406">
        <v>8</v>
      </c>
      <c r="D128" s="407" t="s">
        <v>272</v>
      </c>
      <c r="E128" s="406" t="s">
        <v>43</v>
      </c>
      <c r="F128" s="406">
        <v>380</v>
      </c>
      <c r="G128" s="409">
        <f t="shared" ca="1" si="53"/>
        <v>38.686</v>
      </c>
      <c r="H128" s="409">
        <f t="shared" ca="1" si="54"/>
        <v>40.619</v>
      </c>
      <c r="I128" s="409">
        <f t="shared" ca="1" si="55"/>
        <v>42.651000000000003</v>
      </c>
      <c r="J128" s="409">
        <f t="shared" ca="1" si="56"/>
        <v>44.783999999999999</v>
      </c>
      <c r="K128" s="409">
        <f t="shared" ca="1" si="57"/>
        <v>47.023000000000003</v>
      </c>
      <c r="L128" s="511"/>
      <c r="M128" s="335" t="s">
        <v>588</v>
      </c>
      <c r="N128" s="331" t="str">
        <f t="shared" si="58"/>
        <v>08670C</v>
      </c>
      <c r="O128" s="410" t="str">
        <f t="shared" si="69"/>
        <v>094</v>
      </c>
      <c r="P128" s="332" t="str">
        <f t="shared" si="59"/>
        <v xml:space="preserve">Real Estate Investigator II </v>
      </c>
      <c r="Q128" s="411" cm="1">
        <f t="array" aca="1" ref="Q128" ca="1">ROUND(IF($M128="Y",VLOOKUP($N128,INDIRECT($N$2),Q$5,0)*INDIRECT($M$3),VLOOKUP($N128,INDIRECT($N$2),Q$5,0)),IF(LEFT($E128,1)="N",3,0))</f>
        <v>38.686</v>
      </c>
      <c r="R128" s="411" cm="1">
        <f t="array" aca="1" ref="R128" ca="1">ROUND(IF($M128="Y",VLOOKUP($N128,INDIRECT($N$2),R$5,0)*INDIRECT($M$3),VLOOKUP($N128,INDIRECT($N$2),R$5,0)),IF(LEFT($E128,1)="N",3,0))</f>
        <v>40.619</v>
      </c>
      <c r="S128" s="411" cm="1">
        <f t="array" aca="1" ref="S128" ca="1">ROUND(IF($M128="Y",VLOOKUP($N128,INDIRECT($N$2),S$5,0)*INDIRECT($M$3),VLOOKUP($N128,INDIRECT($N$2),S$5,0)),IF(LEFT($E128,1)="N",3,0))</f>
        <v>42.651000000000003</v>
      </c>
      <c r="T128" s="411" cm="1">
        <f t="array" aca="1" ref="T128" ca="1">ROUND(IF($M128="Y",VLOOKUP($N128,INDIRECT($N$2),T$5,0)*INDIRECT($M$3),VLOOKUP($N128,INDIRECT($N$2),T$5,0)),IF(LEFT($E128,1)="N",3,0))</f>
        <v>44.783999999999999</v>
      </c>
      <c r="U128" s="411" cm="1">
        <f t="array" aca="1" ref="U128" ca="1">ROUND(IF($M128="Y",VLOOKUP($N128,INDIRECT($N$2),U$5,0)*INDIRECT($M$3),VLOOKUP($N128,INDIRECT($N$2),U$5,0)),IF(LEFT($E128,1)="N",3,0))</f>
        <v>47.023000000000003</v>
      </c>
      <c r="V128" s="482"/>
      <c r="W128" s="412" t="str">
        <f t="shared" si="68"/>
        <v>Y</v>
      </c>
      <c r="X128" s="355" t="str">
        <f t="shared" si="65"/>
        <v>08670C</v>
      </c>
      <c r="Y128" s="413" t="str">
        <f t="shared" si="67"/>
        <v>094</v>
      </c>
      <c r="Z128" s="355" t="str">
        <f t="shared" si="66"/>
        <v xml:space="preserve">Real Estate Investigator II </v>
      </c>
      <c r="AA128" s="414">
        <f t="shared" ca="1" si="60"/>
        <v>38.686</v>
      </c>
      <c r="AB128" s="414">
        <f t="shared" ca="1" si="61"/>
        <v>40.619</v>
      </c>
      <c r="AC128" s="414">
        <f t="shared" ca="1" si="62"/>
        <v>42.651000000000003</v>
      </c>
      <c r="AD128" s="414">
        <f t="shared" ca="1" si="63"/>
        <v>44.783999999999999</v>
      </c>
      <c r="AE128" s="414">
        <f t="shared" ca="1" si="64"/>
        <v>47.023000000000003</v>
      </c>
    </row>
    <row r="129" spans="1:31">
      <c r="A129" s="406" t="s">
        <v>519</v>
      </c>
      <c r="B129" s="464" t="s">
        <v>518</v>
      </c>
      <c r="C129" s="406">
        <v>6</v>
      </c>
      <c r="D129" s="407" t="s">
        <v>656</v>
      </c>
      <c r="E129" s="406" t="s">
        <v>43</v>
      </c>
      <c r="F129" s="406">
        <v>293</v>
      </c>
      <c r="G129" s="409">
        <f t="shared" ca="1" si="53"/>
        <v>31.248000000000001</v>
      </c>
      <c r="H129" s="409">
        <f t="shared" ca="1" si="54"/>
        <v>32.808</v>
      </c>
      <c r="I129" s="409">
        <f t="shared" ca="1" si="55"/>
        <v>34.448999999999998</v>
      </c>
      <c r="J129" s="409">
        <f t="shared" ca="1" si="56"/>
        <v>36.173000000000002</v>
      </c>
      <c r="K129" s="409">
        <f t="shared" ca="1" si="57"/>
        <v>37.979999999999997</v>
      </c>
      <c r="L129" s="511"/>
      <c r="M129" s="335" t="s">
        <v>588</v>
      </c>
      <c r="N129" s="331" t="str">
        <f t="shared" si="58"/>
        <v>52978C</v>
      </c>
      <c r="O129" s="410" t="str">
        <f t="shared" si="69"/>
        <v>132</v>
      </c>
      <c r="P129" s="332" t="str">
        <f t="shared" si="59"/>
        <v>Security Specialist</v>
      </c>
      <c r="Q129" s="411" cm="1">
        <f t="array" aca="1" ref="Q129" ca="1">ROUND(IF($M129="Y",VLOOKUP($N129,INDIRECT($N$2),Q$5,0)*INDIRECT($M$3),VLOOKUP($N129,INDIRECT($N$2),Q$5,0)),IF(LEFT($E129,1)="N",3,0))</f>
        <v>31.248000000000001</v>
      </c>
      <c r="R129" s="411" cm="1">
        <f t="array" aca="1" ref="R129" ca="1">ROUND(IF($M129="Y",VLOOKUP($N129,INDIRECT($N$2),R$5,0)*INDIRECT($M$3),VLOOKUP($N129,INDIRECT($N$2),R$5,0)),IF(LEFT($E129,1)="N",3,0))</f>
        <v>32.808</v>
      </c>
      <c r="S129" s="411" cm="1">
        <f t="array" aca="1" ref="S129" ca="1">ROUND(IF($M129="Y",VLOOKUP($N129,INDIRECT($N$2),S$5,0)*INDIRECT($M$3),VLOOKUP($N129,INDIRECT($N$2),S$5,0)),IF(LEFT($E129,1)="N",3,0))</f>
        <v>34.448999999999998</v>
      </c>
      <c r="T129" s="411" cm="1">
        <f t="array" aca="1" ref="T129" ca="1">ROUND(IF($M129="Y",VLOOKUP($N129,INDIRECT($N$2),T$5,0)*INDIRECT($M$3),VLOOKUP($N129,INDIRECT($N$2),T$5,0)),IF(LEFT($E129,1)="N",3,0))</f>
        <v>36.173000000000002</v>
      </c>
      <c r="U129" s="411" cm="1">
        <f t="array" aca="1" ref="U129" ca="1">ROUND(IF($M129="Y",VLOOKUP($N129,INDIRECT($N$2),U$5,0)*INDIRECT($M$3),VLOOKUP($N129,INDIRECT($N$2),U$5,0)),IF(LEFT($E129,1)="N",3,0))</f>
        <v>37.979999999999997</v>
      </c>
      <c r="V129" s="482"/>
      <c r="W129" s="412" t="str">
        <f t="shared" si="68"/>
        <v>Y</v>
      </c>
      <c r="X129" s="355" t="str">
        <f t="shared" si="65"/>
        <v>52978C</v>
      </c>
      <c r="Y129" s="413" t="str">
        <f t="shared" si="67"/>
        <v>132</v>
      </c>
      <c r="Z129" s="355" t="str">
        <f t="shared" si="66"/>
        <v>Security Specialist</v>
      </c>
      <c r="AA129" s="414">
        <f t="shared" ca="1" si="60"/>
        <v>31.248000000000001</v>
      </c>
      <c r="AB129" s="414">
        <f t="shared" ca="1" si="61"/>
        <v>32.808</v>
      </c>
      <c r="AC129" s="414">
        <f t="shared" ca="1" si="62"/>
        <v>34.448999999999998</v>
      </c>
      <c r="AD129" s="414">
        <f t="shared" ca="1" si="63"/>
        <v>36.173000000000002</v>
      </c>
      <c r="AE129" s="414">
        <f t="shared" ca="1" si="64"/>
        <v>37.979999999999997</v>
      </c>
    </row>
    <row r="130" spans="1:31">
      <c r="A130" s="406" t="s">
        <v>276</v>
      </c>
      <c r="B130" s="464" t="s">
        <v>277</v>
      </c>
      <c r="C130" s="406">
        <v>8</v>
      </c>
      <c r="D130" s="407" t="s">
        <v>94</v>
      </c>
      <c r="E130" s="406" t="s">
        <v>43</v>
      </c>
      <c r="F130" s="406">
        <v>368</v>
      </c>
      <c r="G130" s="409">
        <f t="shared" ca="1" si="53"/>
        <v>38.006999999999998</v>
      </c>
      <c r="H130" s="409">
        <f t="shared" ca="1" si="54"/>
        <v>39.906999999999996</v>
      </c>
      <c r="I130" s="409">
        <f t="shared" ca="1" si="55"/>
        <v>41.902999999999999</v>
      </c>
      <c r="J130" s="409">
        <f t="shared" ca="1" si="56"/>
        <v>43.997</v>
      </c>
      <c r="K130" s="409">
        <f t="shared" ca="1" si="57"/>
        <v>46.2</v>
      </c>
      <c r="L130" s="511"/>
      <c r="M130" s="335" t="s">
        <v>588</v>
      </c>
      <c r="N130" s="331" t="str">
        <f t="shared" si="58"/>
        <v>05277C</v>
      </c>
      <c r="O130" s="410" t="str">
        <f t="shared" si="69"/>
        <v>099</v>
      </c>
      <c r="P130" s="332" t="str">
        <f t="shared" si="59"/>
        <v>Senior Graphic Designer</v>
      </c>
      <c r="Q130" s="411" cm="1">
        <f t="array" aca="1" ref="Q130" ca="1">ROUND(IF($M130="Y",VLOOKUP($N130,INDIRECT($N$2),Q$5,0)*INDIRECT($M$3),VLOOKUP($N130,INDIRECT($N$2),Q$5,0)),IF(LEFT($E130,1)="N",3,0))</f>
        <v>38.006999999999998</v>
      </c>
      <c r="R130" s="411" cm="1">
        <f t="array" aca="1" ref="R130" ca="1">ROUND(IF($M130="Y",VLOOKUP($N130,INDIRECT($N$2),R$5,0)*INDIRECT($M$3),VLOOKUP($N130,INDIRECT($N$2),R$5,0)),IF(LEFT($E130,1)="N",3,0))</f>
        <v>39.906999999999996</v>
      </c>
      <c r="S130" s="411" cm="1">
        <f t="array" aca="1" ref="S130" ca="1">ROUND(IF($M130="Y",VLOOKUP($N130,INDIRECT($N$2),S$5,0)*INDIRECT($M$3),VLOOKUP($N130,INDIRECT($N$2),S$5,0)),IF(LEFT($E130,1)="N",3,0))</f>
        <v>41.902999999999999</v>
      </c>
      <c r="T130" s="411" cm="1">
        <f t="array" aca="1" ref="T130" ca="1">ROUND(IF($M130="Y",VLOOKUP($N130,INDIRECT($N$2),T$5,0)*INDIRECT($M$3),VLOOKUP($N130,INDIRECT($N$2),T$5,0)),IF(LEFT($E130,1)="N",3,0))</f>
        <v>43.997</v>
      </c>
      <c r="U130" s="411" cm="1">
        <f t="array" aca="1" ref="U130" ca="1">ROUND(IF($M130="Y",VLOOKUP($N130,INDIRECT($N$2),U$5,0)*INDIRECT($M$3),VLOOKUP($N130,INDIRECT($N$2),U$5,0)),IF(LEFT($E130,1)="N",3,0))</f>
        <v>46.2</v>
      </c>
      <c r="V130" s="482"/>
      <c r="W130" s="412" t="str">
        <f t="shared" si="68"/>
        <v>Y</v>
      </c>
      <c r="X130" s="355" t="str">
        <f t="shared" si="65"/>
        <v>05277C</v>
      </c>
      <c r="Y130" s="413" t="str">
        <f t="shared" si="67"/>
        <v>099</v>
      </c>
      <c r="Z130" s="355" t="str">
        <f t="shared" si="66"/>
        <v>Senior Graphic Designer</v>
      </c>
      <c r="AA130" s="414">
        <f t="shared" ca="1" si="60"/>
        <v>38.006999999999998</v>
      </c>
      <c r="AB130" s="414">
        <f t="shared" ca="1" si="61"/>
        <v>39.906999999999996</v>
      </c>
      <c r="AC130" s="414">
        <f t="shared" ca="1" si="62"/>
        <v>41.902999999999999</v>
      </c>
      <c r="AD130" s="414">
        <f t="shared" ca="1" si="63"/>
        <v>43.997</v>
      </c>
      <c r="AE130" s="414">
        <f t="shared" ca="1" si="64"/>
        <v>46.2</v>
      </c>
    </row>
    <row r="131" spans="1:31">
      <c r="A131" s="406" t="s">
        <v>278</v>
      </c>
      <c r="B131" s="464" t="s">
        <v>280</v>
      </c>
      <c r="C131" s="406">
        <v>6</v>
      </c>
      <c r="D131" s="407" t="s">
        <v>279</v>
      </c>
      <c r="E131" s="406" t="s">
        <v>43</v>
      </c>
      <c r="F131" s="406">
        <v>308</v>
      </c>
      <c r="G131" s="409">
        <f t="shared" ca="1" si="53"/>
        <v>32.484000000000002</v>
      </c>
      <c r="H131" s="409">
        <f t="shared" ca="1" si="54"/>
        <v>34.11</v>
      </c>
      <c r="I131" s="409">
        <f t="shared" ca="1" si="55"/>
        <v>35.816000000000003</v>
      </c>
      <c r="J131" s="409">
        <f t="shared" ca="1" si="56"/>
        <v>37.606999999999999</v>
      </c>
      <c r="K131" s="409">
        <f t="shared" ca="1" si="57"/>
        <v>39.485999999999997</v>
      </c>
      <c r="L131" s="511"/>
      <c r="M131" s="335" t="s">
        <v>588</v>
      </c>
      <c r="N131" s="331" t="str">
        <f t="shared" si="58"/>
        <v>09171C</v>
      </c>
      <c r="O131" s="410" t="str">
        <f t="shared" si="69"/>
        <v>142</v>
      </c>
      <c r="P131" s="332" t="str">
        <f t="shared" si="59"/>
        <v xml:space="preserve">Senior Legal Support Specialist  </v>
      </c>
      <c r="Q131" s="411" cm="1">
        <f t="array" aca="1" ref="Q131" ca="1">ROUND(IF($M131="Y",VLOOKUP($N131,INDIRECT($N$2),Q$5,0)*INDIRECT($M$3),VLOOKUP($N131,INDIRECT($N$2),Q$5,0)),IF(LEFT($E131,1)="N",3,0))</f>
        <v>32.484000000000002</v>
      </c>
      <c r="R131" s="411" cm="1">
        <f t="array" aca="1" ref="R131" ca="1">ROUND(IF($M131="Y",VLOOKUP($N131,INDIRECT($N$2),R$5,0)*INDIRECT($M$3),VLOOKUP($N131,INDIRECT($N$2),R$5,0)),IF(LEFT($E131,1)="N",3,0))</f>
        <v>34.11</v>
      </c>
      <c r="S131" s="411" cm="1">
        <f t="array" aca="1" ref="S131" ca="1">ROUND(IF($M131="Y",VLOOKUP($N131,INDIRECT($N$2),S$5,0)*INDIRECT($M$3),VLOOKUP($N131,INDIRECT($N$2),S$5,0)),IF(LEFT($E131,1)="N",3,0))</f>
        <v>35.816000000000003</v>
      </c>
      <c r="T131" s="411" cm="1">
        <f t="array" aca="1" ref="T131" ca="1">ROUND(IF($M131="Y",VLOOKUP($N131,INDIRECT($N$2),T$5,0)*INDIRECT($M$3),VLOOKUP($N131,INDIRECT($N$2),T$5,0)),IF(LEFT($E131,1)="N",3,0))</f>
        <v>37.606999999999999</v>
      </c>
      <c r="U131" s="411" cm="1">
        <f t="array" aca="1" ref="U131" ca="1">ROUND(IF($M131="Y",VLOOKUP($N131,INDIRECT($N$2),U$5,0)*INDIRECT($M$3),VLOOKUP($N131,INDIRECT($N$2),U$5,0)),IF(LEFT($E131,1)="N",3,0))</f>
        <v>39.485999999999997</v>
      </c>
      <c r="V131" s="482"/>
      <c r="W131" s="412" t="str">
        <f t="shared" si="68"/>
        <v>Y</v>
      </c>
      <c r="X131" s="355" t="str">
        <f t="shared" si="65"/>
        <v>09171C</v>
      </c>
      <c r="Y131" s="413" t="str">
        <f t="shared" si="67"/>
        <v>142</v>
      </c>
      <c r="Z131" s="355" t="str">
        <f t="shared" si="66"/>
        <v xml:space="preserve">Senior Legal Support Specialist  </v>
      </c>
      <c r="AA131" s="414">
        <f t="shared" ca="1" si="60"/>
        <v>32.484000000000002</v>
      </c>
      <c r="AB131" s="414">
        <f t="shared" ca="1" si="61"/>
        <v>34.11</v>
      </c>
      <c r="AC131" s="414">
        <f t="shared" ca="1" si="62"/>
        <v>35.816000000000003</v>
      </c>
      <c r="AD131" s="414">
        <f t="shared" ca="1" si="63"/>
        <v>37.606999999999999</v>
      </c>
      <c r="AE131" s="414">
        <f t="shared" ca="1" si="64"/>
        <v>39.485999999999997</v>
      </c>
    </row>
    <row r="132" spans="1:31">
      <c r="A132" s="420" t="s">
        <v>38</v>
      </c>
      <c r="B132" s="467" t="s">
        <v>40</v>
      </c>
      <c r="C132" s="420">
        <v>10</v>
      </c>
      <c r="D132" s="407" t="s">
        <v>39</v>
      </c>
      <c r="E132" s="420" t="s">
        <v>21</v>
      </c>
      <c r="F132" s="420">
        <v>455</v>
      </c>
      <c r="G132" s="409">
        <f t="shared" ca="1" si="53"/>
        <v>95130</v>
      </c>
      <c r="H132" s="409">
        <f t="shared" ca="1" si="54"/>
        <v>99887</v>
      </c>
      <c r="I132" s="409">
        <f t="shared" ca="1" si="55"/>
        <v>104880</v>
      </c>
      <c r="J132" s="409">
        <f t="shared" ca="1" si="56"/>
        <v>110126</v>
      </c>
      <c r="K132" s="409">
        <f t="shared" ca="1" si="57"/>
        <v>115629</v>
      </c>
      <c r="L132" s="511"/>
      <c r="M132" s="335" t="s">
        <v>588</v>
      </c>
      <c r="N132" s="331" t="str">
        <f t="shared" si="58"/>
        <v>52740C</v>
      </c>
      <c r="O132" s="410" t="str">
        <f t="shared" si="69"/>
        <v>118</v>
      </c>
      <c r="P132" s="332" t="str">
        <f t="shared" si="59"/>
        <v xml:space="preserve">Senior Project Coordinator </v>
      </c>
      <c r="Q132" s="411" cm="1">
        <f t="array" aca="1" ref="Q132" ca="1">ROUND(IF($M132="Y",VLOOKUP($N132,INDIRECT($N$2),Q$5,0)*INDIRECT($M$3),VLOOKUP($N132,INDIRECT($N$2),Q$5,0)),IF(LEFT($E132,1)="N",3,0))</f>
        <v>95130</v>
      </c>
      <c r="R132" s="411" cm="1">
        <f t="array" aca="1" ref="R132" ca="1">ROUND(IF($M132="Y",VLOOKUP($N132,INDIRECT($N$2),R$5,0)*INDIRECT($M$3),VLOOKUP($N132,INDIRECT($N$2),R$5,0)),IF(LEFT($E132,1)="N",3,0))</f>
        <v>99887</v>
      </c>
      <c r="S132" s="411" cm="1">
        <f t="array" aca="1" ref="S132" ca="1">ROUND(IF($M132="Y",VLOOKUP($N132,INDIRECT($N$2),S$5,0)*INDIRECT($M$3),VLOOKUP($N132,INDIRECT($N$2),S$5,0)),IF(LEFT($E132,1)="N",3,0))</f>
        <v>104880</v>
      </c>
      <c r="T132" s="411" cm="1">
        <f t="array" aca="1" ref="T132" ca="1">ROUND(IF($M132="Y",VLOOKUP($N132,INDIRECT($N$2),T$5,0)*INDIRECT($M$3),VLOOKUP($N132,INDIRECT($N$2),T$5,0)),IF(LEFT($E132,1)="N",3,0))</f>
        <v>110126</v>
      </c>
      <c r="U132" s="411" cm="1">
        <f t="array" aca="1" ref="U132" ca="1">ROUND(IF($M132="Y",VLOOKUP($N132,INDIRECT($N$2),U$5,0)*INDIRECT($M$3),VLOOKUP($N132,INDIRECT($N$2),U$5,0)),IF(LEFT($E132,1)="N",3,0))</f>
        <v>115629</v>
      </c>
      <c r="V132" s="482"/>
      <c r="W132" s="412" t="str">
        <f t="shared" si="68"/>
        <v>Y</v>
      </c>
      <c r="X132" s="355" t="str">
        <f t="shared" si="65"/>
        <v>52740C</v>
      </c>
      <c r="Y132" s="413" t="str">
        <f t="shared" si="67"/>
        <v>118</v>
      </c>
      <c r="Z132" s="355" t="str">
        <f t="shared" si="66"/>
        <v xml:space="preserve">Senior Project Coordinator </v>
      </c>
      <c r="AA132" s="414">
        <f t="shared" ca="1" si="60"/>
        <v>45.735999999999997</v>
      </c>
      <c r="AB132" s="414">
        <f t="shared" ca="1" si="61"/>
        <v>48.022999999999996</v>
      </c>
      <c r="AC132" s="414">
        <f t="shared" ca="1" si="62"/>
        <v>50.423999999999999</v>
      </c>
      <c r="AD132" s="414">
        <f t="shared" ca="1" si="63"/>
        <v>52.945999999999998</v>
      </c>
      <c r="AE132" s="414">
        <f t="shared" ca="1" si="64"/>
        <v>55.591000000000001</v>
      </c>
    </row>
    <row r="133" spans="1:31">
      <c r="A133" s="420" t="s">
        <v>536</v>
      </c>
      <c r="B133" s="467" t="s">
        <v>535</v>
      </c>
      <c r="C133" s="420">
        <v>6</v>
      </c>
      <c r="D133" s="407">
        <v>140</v>
      </c>
      <c r="E133" s="420" t="s">
        <v>43</v>
      </c>
      <c r="F133" s="420">
        <v>308</v>
      </c>
      <c r="G133" s="409">
        <f t="shared" ref="G133:G146" ca="1" si="70">Q133</f>
        <v>32.484000000000002</v>
      </c>
      <c r="H133" s="409">
        <f t="shared" ref="H133:H146" ca="1" si="71">R133</f>
        <v>34.11</v>
      </c>
      <c r="I133" s="409">
        <f t="shared" ref="I133:I146" ca="1" si="72">S133</f>
        <v>35.816000000000003</v>
      </c>
      <c r="J133" s="409">
        <f t="shared" ref="J133:J146" ca="1" si="73">T133</f>
        <v>37.606999999999999</v>
      </c>
      <c r="K133" s="409">
        <f t="shared" ref="K133:K146" ca="1" si="74">U133</f>
        <v>39.485999999999997</v>
      </c>
      <c r="L133" s="511"/>
      <c r="M133" s="335" t="s">
        <v>588</v>
      </c>
      <c r="N133" s="331" t="str">
        <f t="shared" ref="N133:N146" si="75">A133</f>
        <v>52996C</v>
      </c>
      <c r="O133" s="410">
        <f t="shared" si="69"/>
        <v>140</v>
      </c>
      <c r="P133" s="332" t="str">
        <f t="shared" ref="P133:P146" si="76">B133</f>
        <v>Service Center Agent</v>
      </c>
      <c r="Q133" s="411" cm="1">
        <f t="array" aca="1" ref="Q133" ca="1">ROUND(IF($M133="Y",VLOOKUP($N133,INDIRECT($N$2),Q$5,0)*INDIRECT($M$3),VLOOKUP($N133,INDIRECT($N$2),Q$5,0)),IF(LEFT($E133,1)="N",3,0))</f>
        <v>32.484000000000002</v>
      </c>
      <c r="R133" s="411" cm="1">
        <f t="array" aca="1" ref="R133" ca="1">ROUND(IF($M133="Y",VLOOKUP($N133,INDIRECT($N$2),R$5,0)*INDIRECT($M$3),VLOOKUP($N133,INDIRECT($N$2),R$5,0)),IF(LEFT($E133,1)="N",3,0))</f>
        <v>34.11</v>
      </c>
      <c r="S133" s="411" cm="1">
        <f t="array" aca="1" ref="S133" ca="1">ROUND(IF($M133="Y",VLOOKUP($N133,INDIRECT($N$2),S$5,0)*INDIRECT($M$3),VLOOKUP($N133,INDIRECT($N$2),S$5,0)),IF(LEFT($E133,1)="N",3,0))</f>
        <v>35.816000000000003</v>
      </c>
      <c r="T133" s="411" cm="1">
        <f t="array" aca="1" ref="T133" ca="1">ROUND(IF($M133="Y",VLOOKUP($N133,INDIRECT($N$2),T$5,0)*INDIRECT($M$3),VLOOKUP($N133,INDIRECT($N$2),T$5,0)),IF(LEFT($E133,1)="N",3,0))</f>
        <v>37.606999999999999</v>
      </c>
      <c r="U133" s="411" cm="1">
        <f t="array" aca="1" ref="U133" ca="1">ROUND(IF($M133="Y",VLOOKUP($N133,INDIRECT($N$2),U$5,0)*INDIRECT($M$3),VLOOKUP($N133,INDIRECT($N$2),U$5,0)),IF(LEFT($E133,1)="N",3,0))</f>
        <v>39.485999999999997</v>
      </c>
      <c r="V133" s="482"/>
      <c r="W133" s="412" t="str">
        <f t="shared" si="68"/>
        <v>Y</v>
      </c>
      <c r="X133" s="355" t="str">
        <f t="shared" si="65"/>
        <v>52996C</v>
      </c>
      <c r="Y133" s="413">
        <f t="shared" si="67"/>
        <v>140</v>
      </c>
      <c r="Z133" s="355" t="str">
        <f t="shared" si="66"/>
        <v>Service Center Agent</v>
      </c>
      <c r="AA133" s="414">
        <f t="shared" ref="AA133:AA146" ca="1" si="77">IF(LEFT($E133,1)="N",Q133,ROUNDUP(Q133/2080,3))</f>
        <v>32.484000000000002</v>
      </c>
      <c r="AB133" s="414">
        <f t="shared" ref="AB133:AB146" ca="1" si="78">IF(LEFT($E133,1)="N",R133,ROUNDUP(R133/2080,3))</f>
        <v>34.11</v>
      </c>
      <c r="AC133" s="414">
        <f t="shared" ref="AC133:AC146" ca="1" si="79">IF(LEFT($E133,1)="N",S133,ROUNDUP(S133/2080,3))</f>
        <v>35.816000000000003</v>
      </c>
      <c r="AD133" s="414">
        <f t="shared" ref="AD133:AD146" ca="1" si="80">IF(LEFT($E133,1)="N",T133,ROUNDUP(T133/2080,3))</f>
        <v>37.606999999999999</v>
      </c>
      <c r="AE133" s="414">
        <f t="shared" ref="AE133:AE146" ca="1" si="81">IF(LEFT($E133,1)="N",U133,ROUNDUP(U133/2080,3))</f>
        <v>39.485999999999997</v>
      </c>
    </row>
    <row r="134" spans="1:31">
      <c r="A134" s="406" t="s">
        <v>281</v>
      </c>
      <c r="B134" s="464" t="s">
        <v>779</v>
      </c>
      <c r="C134" s="406">
        <v>6</v>
      </c>
      <c r="D134" s="407" t="s">
        <v>282</v>
      </c>
      <c r="E134" s="406" t="s">
        <v>43</v>
      </c>
      <c r="F134" s="406">
        <v>280</v>
      </c>
      <c r="G134" s="409">
        <f t="shared" ca="1" si="70"/>
        <v>30.029</v>
      </c>
      <c r="H134" s="409">
        <f t="shared" ca="1" si="71"/>
        <v>31.53</v>
      </c>
      <c r="I134" s="409">
        <f t="shared" ca="1" si="72"/>
        <v>33.103000000000002</v>
      </c>
      <c r="J134" s="409">
        <f t="shared" ca="1" si="73"/>
        <v>34.762</v>
      </c>
      <c r="K134" s="409">
        <f t="shared" ca="1" si="74"/>
        <v>36.499000000000002</v>
      </c>
      <c r="L134" s="511"/>
      <c r="M134" s="335" t="s">
        <v>588</v>
      </c>
      <c r="N134" s="331" t="str">
        <f t="shared" si="75"/>
        <v>09280C</v>
      </c>
      <c r="O134" s="410" t="str">
        <f t="shared" si="69"/>
        <v>144</v>
      </c>
      <c r="P134" s="332" t="str">
        <f t="shared" si="76"/>
        <v>Solid Waste Aide I</v>
      </c>
      <c r="Q134" s="411" cm="1">
        <f t="array" aca="1" ref="Q134" ca="1">ROUND(IF($M134="Y",VLOOKUP($N134,INDIRECT($N$2),Q$5,0)*INDIRECT($M$3),VLOOKUP($N134,INDIRECT($N$2),Q$5,0)),IF(LEFT($E134,1)="N",3,0))</f>
        <v>30.029</v>
      </c>
      <c r="R134" s="411" cm="1">
        <f t="array" aca="1" ref="R134" ca="1">ROUND(IF($M134="Y",VLOOKUP($N134,INDIRECT($N$2),R$5,0)*INDIRECT($M$3),VLOOKUP($N134,INDIRECT($N$2),R$5,0)),IF(LEFT($E134,1)="N",3,0))</f>
        <v>31.53</v>
      </c>
      <c r="S134" s="411" cm="1">
        <f t="array" aca="1" ref="S134" ca="1">ROUND(IF($M134="Y",VLOOKUP($N134,INDIRECT($N$2),S$5,0)*INDIRECT($M$3),VLOOKUP($N134,INDIRECT($N$2),S$5,0)),IF(LEFT($E134,1)="N",3,0))</f>
        <v>33.103000000000002</v>
      </c>
      <c r="T134" s="411" cm="1">
        <f t="array" aca="1" ref="T134" ca="1">ROUND(IF($M134="Y",VLOOKUP($N134,INDIRECT($N$2),T$5,0)*INDIRECT($M$3),VLOOKUP($N134,INDIRECT($N$2),T$5,0)),IF(LEFT($E134,1)="N",3,0))</f>
        <v>34.762</v>
      </c>
      <c r="U134" s="411" cm="1">
        <f t="array" aca="1" ref="U134" ca="1">ROUND(IF($M134="Y",VLOOKUP($N134,INDIRECT($N$2),U$5,0)*INDIRECT($M$3),VLOOKUP($N134,INDIRECT($N$2),U$5,0)),IF(LEFT($E134,1)="N",3,0))</f>
        <v>36.499000000000002</v>
      </c>
      <c r="V134" s="482"/>
      <c r="W134" s="412" t="str">
        <f t="shared" si="68"/>
        <v>Y</v>
      </c>
      <c r="X134" s="355" t="str">
        <f t="shared" si="65"/>
        <v>09280C</v>
      </c>
      <c r="Y134" s="413" t="str">
        <f t="shared" si="67"/>
        <v>144</v>
      </c>
      <c r="Z134" s="355" t="str">
        <f t="shared" si="66"/>
        <v>Solid Waste Aide I</v>
      </c>
      <c r="AA134" s="414">
        <f t="shared" ca="1" si="77"/>
        <v>30.029</v>
      </c>
      <c r="AB134" s="414">
        <f t="shared" ca="1" si="78"/>
        <v>31.53</v>
      </c>
      <c r="AC134" s="414">
        <f t="shared" ca="1" si="79"/>
        <v>33.103000000000002</v>
      </c>
      <c r="AD134" s="414">
        <f t="shared" ca="1" si="80"/>
        <v>34.762</v>
      </c>
      <c r="AE134" s="414">
        <f t="shared" ca="1" si="81"/>
        <v>36.499000000000002</v>
      </c>
    </row>
    <row r="135" spans="1:31">
      <c r="A135" s="406" t="s">
        <v>780</v>
      </c>
      <c r="B135" s="464" t="s">
        <v>781</v>
      </c>
      <c r="C135" s="406">
        <v>6</v>
      </c>
      <c r="D135" s="407" t="s">
        <v>705</v>
      </c>
      <c r="E135" s="406" t="s">
        <v>43</v>
      </c>
      <c r="F135" s="406">
        <v>300</v>
      </c>
      <c r="G135" s="409">
        <f t="shared" ca="1" si="70"/>
        <v>31.794</v>
      </c>
      <c r="H135" s="409">
        <f t="shared" ca="1" si="71"/>
        <v>33.378999999999998</v>
      </c>
      <c r="I135" s="409">
        <f t="shared" ca="1" si="72"/>
        <v>35.051000000000002</v>
      </c>
      <c r="J135" s="409">
        <f t="shared" ca="1" si="73"/>
        <v>36.802</v>
      </c>
      <c r="K135" s="409">
        <f t="shared" ca="1" si="74"/>
        <v>38.643000000000001</v>
      </c>
      <c r="L135" s="511"/>
      <c r="M135" s="335" t="s">
        <v>588</v>
      </c>
      <c r="N135" s="331" t="str">
        <f t="shared" si="75"/>
        <v>53098C</v>
      </c>
      <c r="O135" s="410" t="str">
        <f t="shared" si="69"/>
        <v>210</v>
      </c>
      <c r="P135" s="332" t="str">
        <f t="shared" si="76"/>
        <v>Solid Waste Aide II</v>
      </c>
      <c r="Q135" s="411" cm="1">
        <f t="array" aca="1" ref="Q135" ca="1">ROUND(IF($M135="Y",VLOOKUP($N135,INDIRECT($N$2),Q$5,0)*INDIRECT($M$3),VLOOKUP($N135,INDIRECT($N$2),Q$5,0)),IF(LEFT($E135,1)="N",3,0))</f>
        <v>31.794</v>
      </c>
      <c r="R135" s="411" cm="1">
        <f t="array" aca="1" ref="R135" ca="1">ROUND(IF($M135="Y",VLOOKUP($N135,INDIRECT($N$2),R$5,0)*INDIRECT($M$3),VLOOKUP($N135,INDIRECT($N$2),R$5,0)),IF(LEFT($E135,1)="N",3,0))</f>
        <v>33.378999999999998</v>
      </c>
      <c r="S135" s="411" cm="1">
        <f t="array" aca="1" ref="S135" ca="1">ROUND(IF($M135="Y",VLOOKUP($N135,INDIRECT($N$2),S$5,0)*INDIRECT($M$3),VLOOKUP($N135,INDIRECT($N$2),S$5,0)),IF(LEFT($E135,1)="N",3,0))</f>
        <v>35.051000000000002</v>
      </c>
      <c r="T135" s="411" cm="1">
        <f t="array" aca="1" ref="T135" ca="1">ROUND(IF($M135="Y",VLOOKUP($N135,INDIRECT($N$2),T$5,0)*INDIRECT($M$3),VLOOKUP($N135,INDIRECT($N$2),T$5,0)),IF(LEFT($E135,1)="N",3,0))</f>
        <v>36.802</v>
      </c>
      <c r="U135" s="411" cm="1">
        <f t="array" aca="1" ref="U135" ca="1">ROUND(IF($M135="Y",VLOOKUP($N135,INDIRECT($N$2),U$5,0)*INDIRECT($M$3),VLOOKUP($N135,INDIRECT($N$2),U$5,0)),IF(LEFT($E135,1)="N",3,0))</f>
        <v>38.643000000000001</v>
      </c>
      <c r="V135" s="482"/>
      <c r="W135" s="412" t="str">
        <f t="shared" si="68"/>
        <v>Y</v>
      </c>
      <c r="X135" s="355" t="str">
        <f t="shared" si="65"/>
        <v>53098C</v>
      </c>
      <c r="Y135" s="413" t="str">
        <f t="shared" si="67"/>
        <v>210</v>
      </c>
      <c r="Z135" s="355" t="str">
        <f t="shared" si="66"/>
        <v>Solid Waste Aide II</v>
      </c>
      <c r="AA135" s="414">
        <f t="shared" ca="1" si="77"/>
        <v>31.794</v>
      </c>
      <c r="AB135" s="414">
        <f t="shared" ca="1" si="78"/>
        <v>33.378999999999998</v>
      </c>
      <c r="AC135" s="414">
        <f t="shared" ca="1" si="79"/>
        <v>35.051000000000002</v>
      </c>
      <c r="AD135" s="414">
        <f t="shared" ca="1" si="80"/>
        <v>36.802</v>
      </c>
      <c r="AE135" s="414">
        <f t="shared" ca="1" si="81"/>
        <v>38.643000000000001</v>
      </c>
    </row>
    <row r="136" spans="1:31">
      <c r="A136" s="406" t="s">
        <v>284</v>
      </c>
      <c r="B136" s="464" t="s">
        <v>285</v>
      </c>
      <c r="C136" s="406">
        <v>8</v>
      </c>
      <c r="D136" s="407">
        <v>209</v>
      </c>
      <c r="E136" s="406" t="s">
        <v>43</v>
      </c>
      <c r="F136" s="406">
        <v>376</v>
      </c>
      <c r="G136" s="409">
        <f t="shared" ca="1" si="70"/>
        <v>38.686</v>
      </c>
      <c r="H136" s="409">
        <f t="shared" ca="1" si="71"/>
        <v>40.619</v>
      </c>
      <c r="I136" s="409">
        <f t="shared" ca="1" si="72"/>
        <v>42.651000000000003</v>
      </c>
      <c r="J136" s="409">
        <f t="shared" ca="1" si="73"/>
        <v>44.783999999999999</v>
      </c>
      <c r="K136" s="409">
        <f t="shared" ca="1" si="74"/>
        <v>47.023000000000003</v>
      </c>
      <c r="L136" s="511"/>
      <c r="M136" s="335" t="s">
        <v>588</v>
      </c>
      <c r="N136" s="331" t="str">
        <f t="shared" si="75"/>
        <v>09285C</v>
      </c>
      <c r="O136" s="410">
        <f t="shared" si="69"/>
        <v>209</v>
      </c>
      <c r="P136" s="332" t="str">
        <f t="shared" si="76"/>
        <v>Space Coordinator Property Services</v>
      </c>
      <c r="Q136" s="411" cm="1">
        <f t="array" aca="1" ref="Q136" ca="1">ROUND(IF($M136="Y",VLOOKUP($N136,INDIRECT($N$2),Q$5,0)*INDIRECT($M$3),VLOOKUP($N136,INDIRECT($N$2),Q$5,0)),IF(LEFT($E136,1)="N",3,0))</f>
        <v>38.686</v>
      </c>
      <c r="R136" s="411" cm="1">
        <f t="array" aca="1" ref="R136" ca="1">ROUND(IF($M136="Y",VLOOKUP($N136,INDIRECT($N$2),R$5,0)*INDIRECT($M$3),VLOOKUP($N136,INDIRECT($N$2),R$5,0)),IF(LEFT($E136,1)="N",3,0))</f>
        <v>40.619</v>
      </c>
      <c r="S136" s="411" cm="1">
        <f t="array" aca="1" ref="S136" ca="1">ROUND(IF($M136="Y",VLOOKUP($N136,INDIRECT($N$2),S$5,0)*INDIRECT($M$3),VLOOKUP($N136,INDIRECT($N$2),S$5,0)),IF(LEFT($E136,1)="N",3,0))</f>
        <v>42.651000000000003</v>
      </c>
      <c r="T136" s="411" cm="1">
        <f t="array" aca="1" ref="T136" ca="1">ROUND(IF($M136="Y",VLOOKUP($N136,INDIRECT($N$2),T$5,0)*INDIRECT($M$3),VLOOKUP($N136,INDIRECT($N$2),T$5,0)),IF(LEFT($E136,1)="N",3,0))</f>
        <v>44.783999999999999</v>
      </c>
      <c r="U136" s="411" cm="1">
        <f t="array" aca="1" ref="U136" ca="1">ROUND(IF($M136="Y",VLOOKUP($N136,INDIRECT($N$2),U$5,0)*INDIRECT($M$3),VLOOKUP($N136,INDIRECT($N$2),U$5,0)),IF(LEFT($E136,1)="N",3,0))</f>
        <v>47.023000000000003</v>
      </c>
      <c r="V136" s="482"/>
      <c r="W136" s="412" t="str">
        <f t="shared" si="68"/>
        <v>Y</v>
      </c>
      <c r="X136" s="355" t="str">
        <f t="shared" si="65"/>
        <v>09285C</v>
      </c>
      <c r="Y136" s="413">
        <f t="shared" si="67"/>
        <v>209</v>
      </c>
      <c r="Z136" s="355" t="str">
        <f t="shared" si="66"/>
        <v>Space Coordinator Property Services</v>
      </c>
      <c r="AA136" s="414">
        <f t="shared" ca="1" si="77"/>
        <v>38.686</v>
      </c>
      <c r="AB136" s="414">
        <f t="shared" ca="1" si="78"/>
        <v>40.619</v>
      </c>
      <c r="AC136" s="414">
        <f t="shared" ca="1" si="79"/>
        <v>42.651000000000003</v>
      </c>
      <c r="AD136" s="414">
        <f t="shared" ca="1" si="80"/>
        <v>44.783999999999999</v>
      </c>
      <c r="AE136" s="414">
        <f t="shared" ca="1" si="81"/>
        <v>47.023000000000003</v>
      </c>
    </row>
    <row r="137" spans="1:31">
      <c r="A137" s="406" t="s">
        <v>556</v>
      </c>
      <c r="B137" s="464" t="s">
        <v>558</v>
      </c>
      <c r="C137" s="406">
        <v>8</v>
      </c>
      <c r="D137" s="407" t="s">
        <v>557</v>
      </c>
      <c r="E137" s="406" t="s">
        <v>21</v>
      </c>
      <c r="F137" s="406">
        <v>370</v>
      </c>
      <c r="G137" s="409">
        <f t="shared" ca="1" si="70"/>
        <v>78655</v>
      </c>
      <c r="H137" s="409">
        <f t="shared" ca="1" si="71"/>
        <v>82585</v>
      </c>
      <c r="I137" s="409">
        <f t="shared" ca="1" si="72"/>
        <v>86713</v>
      </c>
      <c r="J137" s="409">
        <f t="shared" ca="1" si="73"/>
        <v>91049</v>
      </c>
      <c r="K137" s="409">
        <f t="shared" ca="1" si="74"/>
        <v>95602</v>
      </c>
      <c r="L137" s="511"/>
      <c r="M137" s="335" t="s">
        <v>588</v>
      </c>
      <c r="N137" s="331" t="str">
        <f t="shared" si="75"/>
        <v>52974C</v>
      </c>
      <c r="O137" s="481" t="str">
        <f t="shared" si="69"/>
        <v>095</v>
      </c>
      <c r="P137" s="332" t="str">
        <f t="shared" si="76"/>
        <v>Special Service District Coordinator</v>
      </c>
      <c r="Q137" s="411" cm="1">
        <f t="array" aca="1" ref="Q137" ca="1">ROUND(IF($M137="Y",VLOOKUP($N137,INDIRECT($N$2),Q$5,0)*INDIRECT($M$3),VLOOKUP($N137,INDIRECT($N$2),Q$5,0)),IF(LEFT($E137,1)="N",3,0))</f>
        <v>78655</v>
      </c>
      <c r="R137" s="411" cm="1">
        <f t="array" aca="1" ref="R137" ca="1">ROUND(IF($M137="Y",VLOOKUP($N137,INDIRECT($N$2),R$5,0)*INDIRECT($M$3),VLOOKUP($N137,INDIRECT($N$2),R$5,0)),IF(LEFT($E137,1)="N",3,0))</f>
        <v>82585</v>
      </c>
      <c r="S137" s="411" cm="1">
        <f t="array" aca="1" ref="S137" ca="1">ROUND(IF($M137="Y",VLOOKUP($N137,INDIRECT($N$2),S$5,0)*INDIRECT($M$3),VLOOKUP($N137,INDIRECT($N$2),S$5,0)),IF(LEFT($E137,1)="N",3,0))</f>
        <v>86713</v>
      </c>
      <c r="T137" s="411" cm="1">
        <f t="array" aca="1" ref="T137" ca="1">ROUND(IF($M137="Y",VLOOKUP($N137,INDIRECT($N$2),T$5,0)*INDIRECT($M$3),VLOOKUP($N137,INDIRECT($N$2),T$5,0)),IF(LEFT($E137,1)="N",3,0))</f>
        <v>91049</v>
      </c>
      <c r="U137" s="411" cm="1">
        <f t="array" aca="1" ref="U137" ca="1">ROUND(IF($M137="Y",VLOOKUP($N137,INDIRECT($N$2),U$5,0)*INDIRECT($M$3),VLOOKUP($N137,INDIRECT($N$2),U$5,0)),IF(LEFT($E137,1)="N",3,0))</f>
        <v>95602</v>
      </c>
      <c r="V137" s="482"/>
      <c r="W137" s="412" t="str">
        <f t="shared" si="68"/>
        <v>Y</v>
      </c>
      <c r="X137" s="355" t="str">
        <f t="shared" si="65"/>
        <v>52974C</v>
      </c>
      <c r="Y137" s="413" t="str">
        <f t="shared" si="67"/>
        <v>095</v>
      </c>
      <c r="Z137" s="355" t="str">
        <f t="shared" si="66"/>
        <v>Special Service District Coordinator</v>
      </c>
      <c r="AA137" s="414">
        <f t="shared" ca="1" si="77"/>
        <v>37.814999999999998</v>
      </c>
      <c r="AB137" s="414">
        <f t="shared" ca="1" si="78"/>
        <v>39.704999999999998</v>
      </c>
      <c r="AC137" s="414">
        <f t="shared" ca="1" si="79"/>
        <v>41.689</v>
      </c>
      <c r="AD137" s="414">
        <f t="shared" ca="1" si="80"/>
        <v>43.774000000000001</v>
      </c>
      <c r="AE137" s="414">
        <f t="shared" ca="1" si="81"/>
        <v>45.963000000000001</v>
      </c>
    </row>
    <row r="138" spans="1:31">
      <c r="A138" s="406" t="s">
        <v>286</v>
      </c>
      <c r="B138" s="464" t="s">
        <v>288</v>
      </c>
      <c r="C138" s="406">
        <v>3</v>
      </c>
      <c r="D138" s="407" t="s">
        <v>287</v>
      </c>
      <c r="E138" s="406" t="s">
        <v>43</v>
      </c>
      <c r="F138" s="406">
        <v>178</v>
      </c>
      <c r="G138" s="409">
        <f t="shared" ca="1" si="70"/>
        <v>21.091000000000001</v>
      </c>
      <c r="H138" s="409">
        <f t="shared" ca="1" si="71"/>
        <v>22.148</v>
      </c>
      <c r="I138" s="409">
        <f t="shared" ca="1" si="72"/>
        <v>23.254999999999999</v>
      </c>
      <c r="J138" s="409">
        <f t="shared" ca="1" si="73"/>
        <v>24.419</v>
      </c>
      <c r="K138" s="409">
        <f t="shared" ca="1" si="74"/>
        <v>25.64</v>
      </c>
      <c r="L138" s="511"/>
      <c r="M138" s="335" t="s">
        <v>588</v>
      </c>
      <c r="N138" s="331" t="str">
        <f t="shared" si="75"/>
        <v>09350C</v>
      </c>
      <c r="O138" s="410" t="str">
        <f t="shared" si="69"/>
        <v>011</v>
      </c>
      <c r="P138" s="332" t="str">
        <f t="shared" si="76"/>
        <v xml:space="preserve">Stock Clerk I </v>
      </c>
      <c r="Q138" s="411" cm="1">
        <f t="array" aca="1" ref="Q138" ca="1">ROUND(IF($M138="Y",VLOOKUP($N138,INDIRECT($N$2),Q$5,0)*INDIRECT($M$3),VLOOKUP($N138,INDIRECT($N$2),Q$5,0)),IF(LEFT($E138,1)="N",3,0))</f>
        <v>21.091000000000001</v>
      </c>
      <c r="R138" s="411" cm="1">
        <f t="array" aca="1" ref="R138" ca="1">ROUND(IF($M138="Y",VLOOKUP($N138,INDIRECT($N$2),R$5,0)*INDIRECT($M$3),VLOOKUP($N138,INDIRECT($N$2),R$5,0)),IF(LEFT($E138,1)="N",3,0))</f>
        <v>22.148</v>
      </c>
      <c r="S138" s="411" cm="1">
        <f t="array" aca="1" ref="S138" ca="1">ROUND(IF($M138="Y",VLOOKUP($N138,INDIRECT($N$2),S$5,0)*INDIRECT($M$3),VLOOKUP($N138,INDIRECT($N$2),S$5,0)),IF(LEFT($E138,1)="N",3,0))</f>
        <v>23.254999999999999</v>
      </c>
      <c r="T138" s="411" cm="1">
        <f t="array" aca="1" ref="T138" ca="1">ROUND(IF($M138="Y",VLOOKUP($N138,INDIRECT($N$2),T$5,0)*INDIRECT($M$3),VLOOKUP($N138,INDIRECT($N$2),T$5,0)),IF(LEFT($E138,1)="N",3,0))</f>
        <v>24.419</v>
      </c>
      <c r="U138" s="411" cm="1">
        <f t="array" aca="1" ref="U138" ca="1">ROUND(IF($M138="Y",VLOOKUP($N138,INDIRECT($N$2),U$5,0)*INDIRECT($M$3),VLOOKUP($N138,INDIRECT($N$2),U$5,0)),IF(LEFT($E138,1)="N",3,0))</f>
        <v>25.64</v>
      </c>
      <c r="V138" s="482"/>
      <c r="W138" s="412" t="str">
        <f t="shared" si="68"/>
        <v>Y</v>
      </c>
      <c r="X138" s="355" t="str">
        <f t="shared" si="65"/>
        <v>09350C</v>
      </c>
      <c r="Y138" s="413" t="str">
        <f t="shared" si="67"/>
        <v>011</v>
      </c>
      <c r="Z138" s="355" t="str">
        <f t="shared" si="66"/>
        <v xml:space="preserve">Stock Clerk I </v>
      </c>
      <c r="AA138" s="414">
        <f t="shared" ca="1" si="77"/>
        <v>21.091000000000001</v>
      </c>
      <c r="AB138" s="414">
        <f t="shared" ca="1" si="78"/>
        <v>22.148</v>
      </c>
      <c r="AC138" s="414">
        <f t="shared" ca="1" si="79"/>
        <v>23.254999999999999</v>
      </c>
      <c r="AD138" s="414">
        <f t="shared" ca="1" si="80"/>
        <v>24.419</v>
      </c>
      <c r="AE138" s="414">
        <f t="shared" ca="1" si="81"/>
        <v>25.64</v>
      </c>
    </row>
    <row r="139" spans="1:31">
      <c r="A139" s="406" t="s">
        <v>289</v>
      </c>
      <c r="B139" s="464" t="s">
        <v>290</v>
      </c>
      <c r="C139" s="406">
        <v>5</v>
      </c>
      <c r="D139" s="407" t="s">
        <v>49</v>
      </c>
      <c r="E139" s="406" t="s">
        <v>43</v>
      </c>
      <c r="F139" s="406">
        <v>235</v>
      </c>
      <c r="G139" s="409">
        <f t="shared" ca="1" si="70"/>
        <v>26.297000000000001</v>
      </c>
      <c r="H139" s="409">
        <f t="shared" ca="1" si="71"/>
        <v>27.611000000000001</v>
      </c>
      <c r="I139" s="409">
        <f t="shared" ca="1" si="72"/>
        <v>28.992000000000001</v>
      </c>
      <c r="J139" s="409">
        <f t="shared" ca="1" si="73"/>
        <v>30.442</v>
      </c>
      <c r="K139" s="409">
        <f t="shared" ca="1" si="74"/>
        <v>31.963000000000001</v>
      </c>
      <c r="L139" s="511"/>
      <c r="M139" s="335" t="s">
        <v>588</v>
      </c>
      <c r="N139" s="331" t="str">
        <f t="shared" si="75"/>
        <v>09360C</v>
      </c>
      <c r="O139" s="410" t="str">
        <f t="shared" si="69"/>
        <v>040</v>
      </c>
      <c r="P139" s="332" t="str">
        <f t="shared" si="76"/>
        <v xml:space="preserve">Stock Clerk II </v>
      </c>
      <c r="Q139" s="411" cm="1">
        <f t="array" aca="1" ref="Q139" ca="1">ROUND(IF($M139="Y",VLOOKUP($N139,INDIRECT($N$2),Q$5,0)*INDIRECT($M$3),VLOOKUP($N139,INDIRECT($N$2),Q$5,0)),IF(LEFT($E139,1)="N",3,0))</f>
        <v>26.297000000000001</v>
      </c>
      <c r="R139" s="411" cm="1">
        <f t="array" aca="1" ref="R139" ca="1">ROUND(IF($M139="Y",VLOOKUP($N139,INDIRECT($N$2),R$5,0)*INDIRECT($M$3),VLOOKUP($N139,INDIRECT($N$2),R$5,0)),IF(LEFT($E139,1)="N",3,0))</f>
        <v>27.611000000000001</v>
      </c>
      <c r="S139" s="411" cm="1">
        <f t="array" aca="1" ref="S139" ca="1">ROUND(IF($M139="Y",VLOOKUP($N139,INDIRECT($N$2),S$5,0)*INDIRECT($M$3),VLOOKUP($N139,INDIRECT($N$2),S$5,0)),IF(LEFT($E139,1)="N",3,0))</f>
        <v>28.992000000000001</v>
      </c>
      <c r="T139" s="411" cm="1">
        <f t="array" aca="1" ref="T139" ca="1">ROUND(IF($M139="Y",VLOOKUP($N139,INDIRECT($N$2),T$5,0)*INDIRECT($M$3),VLOOKUP($N139,INDIRECT($N$2),T$5,0)),IF(LEFT($E139,1)="N",3,0))</f>
        <v>30.442</v>
      </c>
      <c r="U139" s="411" cm="1">
        <f t="array" aca="1" ref="U139" ca="1">ROUND(IF($M139="Y",VLOOKUP($N139,INDIRECT($N$2),U$5,0)*INDIRECT($M$3),VLOOKUP($N139,INDIRECT($N$2),U$5,0)),IF(LEFT($E139,1)="N",3,0))</f>
        <v>31.963000000000001</v>
      </c>
      <c r="V139" s="482"/>
      <c r="W139" s="412" t="str">
        <f t="shared" si="68"/>
        <v>Y</v>
      </c>
      <c r="X139" s="355" t="str">
        <f t="shared" ref="X139:X146" si="82">N139</f>
        <v>09360C</v>
      </c>
      <c r="Y139" s="413" t="str">
        <f t="shared" si="67"/>
        <v>040</v>
      </c>
      <c r="Z139" s="355" t="str">
        <f t="shared" ref="Z139:Z146" si="83">P139</f>
        <v xml:space="preserve">Stock Clerk II </v>
      </c>
      <c r="AA139" s="414">
        <f t="shared" ca="1" si="77"/>
        <v>26.297000000000001</v>
      </c>
      <c r="AB139" s="414">
        <f t="shared" ca="1" si="78"/>
        <v>27.611000000000001</v>
      </c>
      <c r="AC139" s="414">
        <f t="shared" ca="1" si="79"/>
        <v>28.992000000000001</v>
      </c>
      <c r="AD139" s="414">
        <f t="shared" ca="1" si="80"/>
        <v>30.442</v>
      </c>
      <c r="AE139" s="414">
        <f t="shared" ca="1" si="81"/>
        <v>31.963000000000001</v>
      </c>
    </row>
    <row r="140" spans="1:31">
      <c r="A140" s="406" t="s">
        <v>291</v>
      </c>
      <c r="B140" s="464" t="s">
        <v>293</v>
      </c>
      <c r="C140" s="406">
        <v>6</v>
      </c>
      <c r="D140" s="407" t="s">
        <v>292</v>
      </c>
      <c r="E140" s="406" t="s">
        <v>43</v>
      </c>
      <c r="F140" s="406">
        <v>275</v>
      </c>
      <c r="G140" s="409">
        <f t="shared" ca="1" si="70"/>
        <v>30.026</v>
      </c>
      <c r="H140" s="409">
        <f t="shared" ca="1" si="71"/>
        <v>31.53</v>
      </c>
      <c r="I140" s="409">
        <f t="shared" ca="1" si="72"/>
        <v>33.103000000000002</v>
      </c>
      <c r="J140" s="409">
        <f t="shared" ca="1" si="73"/>
        <v>34.762</v>
      </c>
      <c r="K140" s="409">
        <f t="shared" ca="1" si="74"/>
        <v>36.499000000000002</v>
      </c>
      <c r="L140" s="511"/>
      <c r="M140" s="335" t="s">
        <v>588</v>
      </c>
      <c r="N140" s="331" t="str">
        <f t="shared" si="75"/>
        <v>09420C</v>
      </c>
      <c r="O140" s="410" t="str">
        <f t="shared" si="69"/>
        <v>054</v>
      </c>
      <c r="P140" s="332" t="str">
        <f t="shared" si="76"/>
        <v xml:space="preserve">Storekeeper  </v>
      </c>
      <c r="Q140" s="411" cm="1">
        <f t="array" aca="1" ref="Q140" ca="1">ROUND(IF($M140="Y",VLOOKUP($N140,INDIRECT($N$2),Q$5,0)*INDIRECT($M$3),VLOOKUP($N140,INDIRECT($N$2),Q$5,0)),IF(LEFT($E140,1)="N",3,0))</f>
        <v>30.026</v>
      </c>
      <c r="R140" s="411" cm="1">
        <f t="array" aca="1" ref="R140" ca="1">ROUND(IF($M140="Y",VLOOKUP($N140,INDIRECT($N$2),R$5,0)*INDIRECT($M$3),VLOOKUP($N140,INDIRECT($N$2),R$5,0)),IF(LEFT($E140,1)="N",3,0))</f>
        <v>31.53</v>
      </c>
      <c r="S140" s="411" cm="1">
        <f t="array" aca="1" ref="S140" ca="1">ROUND(IF($M140="Y",VLOOKUP($N140,INDIRECT($N$2),S$5,0)*INDIRECT($M$3),VLOOKUP($N140,INDIRECT($N$2),S$5,0)),IF(LEFT($E140,1)="N",3,0))</f>
        <v>33.103000000000002</v>
      </c>
      <c r="T140" s="411" cm="1">
        <f t="array" aca="1" ref="T140" ca="1">ROUND(IF($M140="Y",VLOOKUP($N140,INDIRECT($N$2),T$5,0)*INDIRECT($M$3),VLOOKUP($N140,INDIRECT($N$2),T$5,0)),IF(LEFT($E140,1)="N",3,0))</f>
        <v>34.762</v>
      </c>
      <c r="U140" s="411" cm="1">
        <f t="array" aca="1" ref="U140" ca="1">ROUND(IF($M140="Y",VLOOKUP($N140,INDIRECT($N$2),U$5,0)*INDIRECT($M$3),VLOOKUP($N140,INDIRECT($N$2),U$5,0)),IF(LEFT($E140,1)="N",3,0))</f>
        <v>36.499000000000002</v>
      </c>
      <c r="V140" s="482"/>
      <c r="W140" s="412" t="str">
        <f t="shared" si="68"/>
        <v>Y</v>
      </c>
      <c r="X140" s="355" t="str">
        <f t="shared" si="82"/>
        <v>09420C</v>
      </c>
      <c r="Y140" s="413" t="str">
        <f t="shared" ref="Y140:Y146" si="84">O140</f>
        <v>054</v>
      </c>
      <c r="Z140" s="355" t="str">
        <f t="shared" si="83"/>
        <v xml:space="preserve">Storekeeper  </v>
      </c>
      <c r="AA140" s="414">
        <f t="shared" ca="1" si="77"/>
        <v>30.026</v>
      </c>
      <c r="AB140" s="414">
        <f t="shared" ca="1" si="78"/>
        <v>31.53</v>
      </c>
      <c r="AC140" s="414">
        <f t="shared" ca="1" si="79"/>
        <v>33.103000000000002</v>
      </c>
      <c r="AD140" s="414">
        <f t="shared" ca="1" si="80"/>
        <v>34.762</v>
      </c>
      <c r="AE140" s="414">
        <f t="shared" ca="1" si="81"/>
        <v>36.499000000000002</v>
      </c>
    </row>
    <row r="141" spans="1:31">
      <c r="A141" s="406" t="s">
        <v>294</v>
      </c>
      <c r="B141" s="464" t="s">
        <v>295</v>
      </c>
      <c r="C141" s="406">
        <v>6</v>
      </c>
      <c r="D141" s="407" t="s">
        <v>173</v>
      </c>
      <c r="E141" s="406" t="s">
        <v>43</v>
      </c>
      <c r="F141" s="406">
        <v>308</v>
      </c>
      <c r="G141" s="409">
        <f t="shared" ca="1" si="70"/>
        <v>32.484000000000002</v>
      </c>
      <c r="H141" s="409">
        <f t="shared" ca="1" si="71"/>
        <v>34.11</v>
      </c>
      <c r="I141" s="409">
        <f t="shared" ca="1" si="72"/>
        <v>35.816000000000003</v>
      </c>
      <c r="J141" s="409">
        <f t="shared" ca="1" si="73"/>
        <v>37.606999999999999</v>
      </c>
      <c r="K141" s="409">
        <f t="shared" ca="1" si="74"/>
        <v>39.485999999999997</v>
      </c>
      <c r="L141" s="511"/>
      <c r="M141" s="335" t="s">
        <v>588</v>
      </c>
      <c r="N141" s="331" t="str">
        <f t="shared" si="75"/>
        <v>10630C</v>
      </c>
      <c r="O141" s="410" t="str">
        <f t="shared" si="69"/>
        <v>083</v>
      </c>
      <c r="P141" s="332" t="str">
        <f t="shared" si="76"/>
        <v xml:space="preserve">Traffic Systems Operator </v>
      </c>
      <c r="Q141" s="411" cm="1">
        <f t="array" aca="1" ref="Q141" ca="1">ROUND(IF($M141="Y",VLOOKUP($N141,INDIRECT($N$2),Q$5,0)*INDIRECT($M$3),VLOOKUP($N141,INDIRECT($N$2),Q$5,0)),IF(LEFT($E141,1)="N",3,0))</f>
        <v>32.484000000000002</v>
      </c>
      <c r="R141" s="411" cm="1">
        <f t="array" aca="1" ref="R141" ca="1">ROUND(IF($M141="Y",VLOOKUP($N141,INDIRECT($N$2),R$5,0)*INDIRECT($M$3),VLOOKUP($N141,INDIRECT($N$2),R$5,0)),IF(LEFT($E141,1)="N",3,0))</f>
        <v>34.11</v>
      </c>
      <c r="S141" s="411" cm="1">
        <f t="array" aca="1" ref="S141" ca="1">ROUND(IF($M141="Y",VLOOKUP($N141,INDIRECT($N$2),S$5,0)*INDIRECT($M$3),VLOOKUP($N141,INDIRECT($N$2),S$5,0)),IF(LEFT($E141,1)="N",3,0))</f>
        <v>35.816000000000003</v>
      </c>
      <c r="T141" s="411" cm="1">
        <f t="array" aca="1" ref="T141" ca="1">ROUND(IF($M141="Y",VLOOKUP($N141,INDIRECT($N$2),T$5,0)*INDIRECT($M$3),VLOOKUP($N141,INDIRECT($N$2),T$5,0)),IF(LEFT($E141,1)="N",3,0))</f>
        <v>37.606999999999999</v>
      </c>
      <c r="U141" s="411" cm="1">
        <f t="array" aca="1" ref="U141" ca="1">ROUND(IF($M141="Y",VLOOKUP($N141,INDIRECT($N$2),U$5,0)*INDIRECT($M$3),VLOOKUP($N141,INDIRECT($N$2),U$5,0)),IF(LEFT($E141,1)="N",3,0))</f>
        <v>39.485999999999997</v>
      </c>
      <c r="V141" s="482"/>
      <c r="W141" s="412" t="str">
        <f t="shared" si="68"/>
        <v>Y</v>
      </c>
      <c r="X141" s="355" t="str">
        <f t="shared" si="82"/>
        <v>10630C</v>
      </c>
      <c r="Y141" s="413" t="str">
        <f t="shared" si="84"/>
        <v>083</v>
      </c>
      <c r="Z141" s="355" t="str">
        <f t="shared" si="83"/>
        <v xml:space="preserve">Traffic Systems Operator </v>
      </c>
      <c r="AA141" s="414">
        <f t="shared" ca="1" si="77"/>
        <v>32.484000000000002</v>
      </c>
      <c r="AB141" s="414">
        <f t="shared" ca="1" si="78"/>
        <v>34.11</v>
      </c>
      <c r="AC141" s="414">
        <f t="shared" ca="1" si="79"/>
        <v>35.816000000000003</v>
      </c>
      <c r="AD141" s="414">
        <f t="shared" ca="1" si="80"/>
        <v>37.606999999999999</v>
      </c>
      <c r="AE141" s="414">
        <f t="shared" ca="1" si="81"/>
        <v>39.485999999999997</v>
      </c>
    </row>
    <row r="142" spans="1:31">
      <c r="A142" s="406" t="s">
        <v>790</v>
      </c>
      <c r="B142" s="464" t="s">
        <v>789</v>
      </c>
      <c r="C142" s="406">
        <v>6</v>
      </c>
      <c r="D142" s="407" t="s">
        <v>705</v>
      </c>
      <c r="E142" s="406" t="s">
        <v>43</v>
      </c>
      <c r="F142" s="406">
        <v>300</v>
      </c>
      <c r="G142" s="409">
        <f t="shared" ca="1" si="70"/>
        <v>31.794</v>
      </c>
      <c r="H142" s="409">
        <f t="shared" ca="1" si="71"/>
        <v>33.378999999999998</v>
      </c>
      <c r="I142" s="409">
        <f t="shared" ca="1" si="72"/>
        <v>35.051000000000002</v>
      </c>
      <c r="J142" s="409">
        <f t="shared" ca="1" si="73"/>
        <v>36.802</v>
      </c>
      <c r="K142" s="409">
        <f t="shared" ca="1" si="74"/>
        <v>38.643000000000001</v>
      </c>
      <c r="L142" s="511"/>
      <c r="M142" s="335" t="s">
        <v>588</v>
      </c>
      <c r="N142" s="331" t="str">
        <f t="shared" si="75"/>
        <v>53099C</v>
      </c>
      <c r="O142" s="410" t="str">
        <f t="shared" si="69"/>
        <v>210</v>
      </c>
      <c r="P142" s="332" t="str">
        <f t="shared" si="76"/>
        <v>Utility Billing Specialist</v>
      </c>
      <c r="Q142" s="411" cm="1">
        <f t="array" aca="1" ref="Q142" ca="1">ROUND(IF($M142="Y",VLOOKUP($N142,INDIRECT($N$2),Q$5,0)*INDIRECT($M$3),VLOOKUP($N142,INDIRECT($N$2),Q$5,0)),IF(LEFT($E142,1)="N",3,0))</f>
        <v>31.794</v>
      </c>
      <c r="R142" s="411" cm="1">
        <f t="array" aca="1" ref="R142" ca="1">ROUND(IF($M142="Y",VLOOKUP($N142,INDIRECT($N$2),R$5,0)*INDIRECT($M$3),VLOOKUP($N142,INDIRECT($N$2),R$5,0)),IF(LEFT($E142,1)="N",3,0))</f>
        <v>33.378999999999998</v>
      </c>
      <c r="S142" s="411" cm="1">
        <f t="array" aca="1" ref="S142" ca="1">ROUND(IF($M142="Y",VLOOKUP($N142,INDIRECT($N$2),S$5,0)*INDIRECT($M$3),VLOOKUP($N142,INDIRECT($N$2),S$5,0)),IF(LEFT($E142,1)="N",3,0))</f>
        <v>35.051000000000002</v>
      </c>
      <c r="T142" s="411" cm="1">
        <f t="array" aca="1" ref="T142" ca="1">ROUND(IF($M142="Y",VLOOKUP($N142,INDIRECT($N$2),T$5,0)*INDIRECT($M$3),VLOOKUP($N142,INDIRECT($N$2),T$5,0)),IF(LEFT($E142,1)="N",3,0))</f>
        <v>36.802</v>
      </c>
      <c r="U142" s="411" cm="1">
        <f t="array" aca="1" ref="U142" ca="1">ROUND(IF($M142="Y",VLOOKUP($N142,INDIRECT($N$2),U$5,0)*INDIRECT($M$3),VLOOKUP($N142,INDIRECT($N$2),U$5,0)),IF(LEFT($E142,1)="N",3,0))</f>
        <v>38.643000000000001</v>
      </c>
      <c r="V142" s="482"/>
      <c r="W142" s="412" t="str">
        <f t="shared" si="68"/>
        <v>Y</v>
      </c>
      <c r="X142" s="355" t="str">
        <f t="shared" si="82"/>
        <v>53099C</v>
      </c>
      <c r="Y142" s="413" t="str">
        <f t="shared" si="84"/>
        <v>210</v>
      </c>
      <c r="Z142" s="355" t="str">
        <f t="shared" si="83"/>
        <v>Utility Billing Specialist</v>
      </c>
      <c r="AA142" s="414">
        <f t="shared" ca="1" si="77"/>
        <v>31.794</v>
      </c>
      <c r="AB142" s="414">
        <f t="shared" ca="1" si="78"/>
        <v>33.378999999999998</v>
      </c>
      <c r="AC142" s="414">
        <f t="shared" ca="1" si="79"/>
        <v>35.051000000000002</v>
      </c>
      <c r="AD142" s="414">
        <f t="shared" ca="1" si="80"/>
        <v>36.802</v>
      </c>
      <c r="AE142" s="414">
        <f t="shared" ca="1" si="81"/>
        <v>38.643000000000001</v>
      </c>
    </row>
    <row r="143" spans="1:31">
      <c r="A143" s="406" t="s">
        <v>566</v>
      </c>
      <c r="B143" s="464" t="s">
        <v>571</v>
      </c>
      <c r="C143" s="406">
        <v>5</v>
      </c>
      <c r="D143" s="407" t="s">
        <v>46</v>
      </c>
      <c r="E143" s="406" t="s">
        <v>43</v>
      </c>
      <c r="F143" s="406">
        <v>258</v>
      </c>
      <c r="G143" s="409">
        <f t="shared" ca="1" si="70"/>
        <v>28.8</v>
      </c>
      <c r="H143" s="409">
        <f t="shared" ca="1" si="71"/>
        <v>30.242000000000001</v>
      </c>
      <c r="I143" s="409">
        <f t="shared" ca="1" si="72"/>
        <v>31.751999999999999</v>
      </c>
      <c r="J143" s="409">
        <f t="shared" ca="1" si="73"/>
        <v>33.340000000000003</v>
      </c>
      <c r="K143" s="409">
        <f t="shared" ca="1" si="74"/>
        <v>35.008000000000003</v>
      </c>
      <c r="L143" s="511"/>
      <c r="M143" s="335" t="s">
        <v>588</v>
      </c>
      <c r="N143" s="331" t="str">
        <f t="shared" si="75"/>
        <v>59415C</v>
      </c>
      <c r="O143" s="410" t="str">
        <f t="shared" si="69"/>
        <v>056</v>
      </c>
      <c r="P143" s="332" t="str">
        <f t="shared" si="76"/>
        <v>Vendor Records Specialist</v>
      </c>
      <c r="Q143" s="411" cm="1">
        <f t="array" aca="1" ref="Q143" ca="1">ROUND(IF($M143="Y",VLOOKUP($N143,INDIRECT($N$2),Q$5,0)*INDIRECT($M$3),VLOOKUP($N143,INDIRECT($N$2),Q$5,0)),IF(LEFT($E143,1)="N",3,0))</f>
        <v>28.8</v>
      </c>
      <c r="R143" s="411" cm="1">
        <f t="array" aca="1" ref="R143" ca="1">ROUND(IF($M143="Y",VLOOKUP($N143,INDIRECT($N$2),R$5,0)*INDIRECT($M$3),VLOOKUP($N143,INDIRECT($N$2),R$5,0)),IF(LEFT($E143,1)="N",3,0))</f>
        <v>30.242000000000001</v>
      </c>
      <c r="S143" s="411" cm="1">
        <f t="array" aca="1" ref="S143" ca="1">ROUND(IF($M143="Y",VLOOKUP($N143,INDIRECT($N$2),S$5,0)*INDIRECT($M$3),VLOOKUP($N143,INDIRECT($N$2),S$5,0)),IF(LEFT($E143,1)="N",3,0))</f>
        <v>31.751999999999999</v>
      </c>
      <c r="T143" s="411" cm="1">
        <f t="array" aca="1" ref="T143" ca="1">ROUND(IF($M143="Y",VLOOKUP($N143,INDIRECT($N$2),T$5,0)*INDIRECT($M$3),VLOOKUP($N143,INDIRECT($N$2),T$5,0)),IF(LEFT($E143,1)="N",3,0))</f>
        <v>33.340000000000003</v>
      </c>
      <c r="U143" s="411" cm="1">
        <f t="array" aca="1" ref="U143" ca="1">ROUND(IF($M143="Y",VLOOKUP($N143,INDIRECT($N$2),U$5,0)*INDIRECT($M$3),VLOOKUP($N143,INDIRECT($N$2),U$5,0)),IF(LEFT($E143,1)="N",3,0))</f>
        <v>35.008000000000003</v>
      </c>
      <c r="V143" s="482"/>
      <c r="W143" s="412" t="str">
        <f t="shared" si="68"/>
        <v>Y</v>
      </c>
      <c r="X143" s="355" t="str">
        <f t="shared" si="82"/>
        <v>59415C</v>
      </c>
      <c r="Y143" s="413" t="str">
        <f t="shared" si="84"/>
        <v>056</v>
      </c>
      <c r="Z143" s="355" t="str">
        <f t="shared" si="83"/>
        <v>Vendor Records Specialist</v>
      </c>
      <c r="AA143" s="414">
        <f t="shared" ca="1" si="77"/>
        <v>28.8</v>
      </c>
      <c r="AB143" s="414">
        <f t="shared" ca="1" si="78"/>
        <v>30.242000000000001</v>
      </c>
      <c r="AC143" s="414">
        <f t="shared" ca="1" si="79"/>
        <v>31.751999999999999</v>
      </c>
      <c r="AD143" s="414">
        <f t="shared" ca="1" si="80"/>
        <v>33.340000000000003</v>
      </c>
      <c r="AE143" s="414">
        <f t="shared" ca="1" si="81"/>
        <v>35.008000000000003</v>
      </c>
    </row>
    <row r="144" spans="1:31">
      <c r="A144" s="406" t="s">
        <v>296</v>
      </c>
      <c r="B144" s="464" t="s">
        <v>316</v>
      </c>
      <c r="C144" s="406">
        <v>6</v>
      </c>
      <c r="D144" s="426">
        <v>161</v>
      </c>
      <c r="E144" s="406" t="s">
        <v>43</v>
      </c>
      <c r="F144" s="406">
        <v>288</v>
      </c>
      <c r="G144" s="409">
        <f t="shared" ca="1" si="70"/>
        <v>31.248000000000001</v>
      </c>
      <c r="H144" s="409">
        <f t="shared" ca="1" si="71"/>
        <v>32.808</v>
      </c>
      <c r="I144" s="409">
        <f t="shared" ca="1" si="72"/>
        <v>34.448999999999998</v>
      </c>
      <c r="J144" s="409">
        <f t="shared" ca="1" si="73"/>
        <v>36.171999999999997</v>
      </c>
      <c r="K144" s="409">
        <f t="shared" ca="1" si="74"/>
        <v>37.979999999999997</v>
      </c>
      <c r="L144" s="511"/>
      <c r="M144" s="335" t="s">
        <v>588</v>
      </c>
      <c r="N144" s="331" t="str">
        <f t="shared" si="75"/>
        <v>10796C</v>
      </c>
      <c r="O144" s="410">
        <f t="shared" si="69"/>
        <v>161</v>
      </c>
      <c r="P144" s="332" t="str">
        <f t="shared" si="76"/>
        <v>Veterinary Care Technician</v>
      </c>
      <c r="Q144" s="411" cm="1">
        <f t="array" aca="1" ref="Q144" ca="1">ROUND(IF($M144="Y",VLOOKUP($N144,INDIRECT($N$2),Q$5,0)*INDIRECT($M$3),VLOOKUP($N144,INDIRECT($N$2),Q$5,0)),IF(LEFT($E144,1)="N",3,0))</f>
        <v>31.248000000000001</v>
      </c>
      <c r="R144" s="411" cm="1">
        <f t="array" aca="1" ref="R144" ca="1">ROUND(IF($M144="Y",VLOOKUP($N144,INDIRECT($N$2),R$5,0)*INDIRECT($M$3),VLOOKUP($N144,INDIRECT($N$2),R$5,0)),IF(LEFT($E144,1)="N",3,0))</f>
        <v>32.808</v>
      </c>
      <c r="S144" s="411" cm="1">
        <f t="array" aca="1" ref="S144" ca="1">ROUND(IF($M144="Y",VLOOKUP($N144,INDIRECT($N$2),S$5,0)*INDIRECT($M$3),VLOOKUP($N144,INDIRECT($N$2),S$5,0)),IF(LEFT($E144,1)="N",3,0))</f>
        <v>34.448999999999998</v>
      </c>
      <c r="T144" s="411" cm="1">
        <f t="array" aca="1" ref="T144" ca="1">ROUND(IF($M144="Y",VLOOKUP($N144,INDIRECT($N$2),T$5,0)*INDIRECT($M$3),VLOOKUP($N144,INDIRECT($N$2),T$5,0)),IF(LEFT($E144,1)="N",3,0))</f>
        <v>36.171999999999997</v>
      </c>
      <c r="U144" s="411" cm="1">
        <f t="array" aca="1" ref="U144" ca="1">ROUND(IF($M144="Y",VLOOKUP($N144,INDIRECT($N$2),U$5,0)*INDIRECT($M$3),VLOOKUP($N144,INDIRECT($N$2),U$5,0)),IF(LEFT($E144,1)="N",3,0))</f>
        <v>37.979999999999997</v>
      </c>
      <c r="V144" s="482"/>
      <c r="W144" s="412" t="str">
        <f t="shared" si="68"/>
        <v>Y</v>
      </c>
      <c r="X144" s="355" t="str">
        <f t="shared" si="82"/>
        <v>10796C</v>
      </c>
      <c r="Y144" s="413">
        <f t="shared" si="84"/>
        <v>161</v>
      </c>
      <c r="Z144" s="355" t="str">
        <f t="shared" si="83"/>
        <v>Veterinary Care Technician</v>
      </c>
      <c r="AA144" s="414">
        <f t="shared" ca="1" si="77"/>
        <v>31.248000000000001</v>
      </c>
      <c r="AB144" s="414">
        <f t="shared" ca="1" si="78"/>
        <v>32.808</v>
      </c>
      <c r="AC144" s="414">
        <f t="shared" ca="1" si="79"/>
        <v>34.448999999999998</v>
      </c>
      <c r="AD144" s="414">
        <f t="shared" ca="1" si="80"/>
        <v>36.171999999999997</v>
      </c>
      <c r="AE144" s="414">
        <f t="shared" ca="1" si="81"/>
        <v>37.979999999999997</v>
      </c>
    </row>
    <row r="145" spans="1:31">
      <c r="A145" s="406" t="s">
        <v>720</v>
      </c>
      <c r="B145" s="464" t="s">
        <v>510</v>
      </c>
      <c r="C145" s="406">
        <v>8</v>
      </c>
      <c r="D145" s="426">
        <v>164</v>
      </c>
      <c r="E145" s="406" t="s">
        <v>21</v>
      </c>
      <c r="F145" s="406">
        <v>400</v>
      </c>
      <c r="G145" s="409">
        <f t="shared" ca="1" si="70"/>
        <v>83854</v>
      </c>
      <c r="H145" s="409">
        <f t="shared" ca="1" si="71"/>
        <v>88045</v>
      </c>
      <c r="I145" s="409">
        <f t="shared" ca="1" si="72"/>
        <v>92450</v>
      </c>
      <c r="J145" s="409">
        <f t="shared" ca="1" si="73"/>
        <v>97072</v>
      </c>
      <c r="K145" s="409">
        <f t="shared" ca="1" si="74"/>
        <v>101924</v>
      </c>
      <c r="L145" s="511"/>
      <c r="M145" s="335" t="s">
        <v>588</v>
      </c>
      <c r="N145" s="331" t="str">
        <f t="shared" si="75"/>
        <v>52956C</v>
      </c>
      <c r="O145" s="410">
        <f t="shared" si="69"/>
        <v>164</v>
      </c>
      <c r="P145" s="332" t="str">
        <f t="shared" si="76"/>
        <v>Visual Communications Management Coord</v>
      </c>
      <c r="Q145" s="411" cm="1">
        <f t="array" aca="1" ref="Q145" ca="1">ROUND(IF($M145="Y",VLOOKUP($N145,INDIRECT($N$2),Q$5,0)*INDIRECT($M$3),VLOOKUP($N145,INDIRECT($N$2),Q$5,0)),IF(LEFT($E145,1)="N",3,0))</f>
        <v>83854</v>
      </c>
      <c r="R145" s="411" cm="1">
        <f t="array" aca="1" ref="R145" ca="1">ROUND(IF($M145="Y",VLOOKUP($N145,INDIRECT($N$2),R$5,0)*INDIRECT($M$3),VLOOKUP($N145,INDIRECT($N$2),R$5,0)),IF(LEFT($E145,1)="N",3,0))</f>
        <v>88045</v>
      </c>
      <c r="S145" s="411" cm="1">
        <f t="array" aca="1" ref="S145" ca="1">ROUND(IF($M145="Y",VLOOKUP($N145,INDIRECT($N$2),S$5,0)*INDIRECT($M$3),VLOOKUP($N145,INDIRECT($N$2),S$5,0)),IF(LEFT($E145,1)="N",3,0))</f>
        <v>92450</v>
      </c>
      <c r="T145" s="411" cm="1">
        <f t="array" aca="1" ref="T145" ca="1">ROUND(IF($M145="Y",VLOOKUP($N145,INDIRECT($N$2),T$5,0)*INDIRECT($M$3),VLOOKUP($N145,INDIRECT($N$2),T$5,0)),IF(LEFT($E145,1)="N",3,0))</f>
        <v>97072</v>
      </c>
      <c r="U145" s="411" cm="1">
        <f t="array" aca="1" ref="U145" ca="1">ROUND(IF($M145="Y",VLOOKUP($N145,INDIRECT($N$2),U$5,0)*INDIRECT($M$3),VLOOKUP($N145,INDIRECT($N$2),U$5,0)),IF(LEFT($E145,1)="N",3,0))</f>
        <v>101924</v>
      </c>
      <c r="V145" s="482"/>
      <c r="W145" s="412" t="str">
        <f t="shared" si="68"/>
        <v>Y</v>
      </c>
      <c r="X145" s="355" t="str">
        <f t="shared" si="82"/>
        <v>52956C</v>
      </c>
      <c r="Y145" s="413">
        <f t="shared" si="84"/>
        <v>164</v>
      </c>
      <c r="Z145" s="355" t="str">
        <f t="shared" si="83"/>
        <v>Visual Communications Management Coord</v>
      </c>
      <c r="AA145" s="414">
        <f t="shared" ca="1" si="77"/>
        <v>40.314999999999998</v>
      </c>
      <c r="AB145" s="414">
        <f t="shared" ca="1" si="78"/>
        <v>42.33</v>
      </c>
      <c r="AC145" s="414">
        <f t="shared" ca="1" si="79"/>
        <v>44.448</v>
      </c>
      <c r="AD145" s="414">
        <f t="shared" ca="1" si="80"/>
        <v>46.669999999999995</v>
      </c>
      <c r="AE145" s="414">
        <f t="shared" ca="1" si="81"/>
        <v>49.001999999999995</v>
      </c>
    </row>
    <row r="146" spans="1:31">
      <c r="A146" s="406" t="s">
        <v>327</v>
      </c>
      <c r="B146" s="464" t="s">
        <v>318</v>
      </c>
      <c r="C146" s="406">
        <v>6</v>
      </c>
      <c r="D146" s="426">
        <v>163</v>
      </c>
      <c r="E146" s="406" t="s">
        <v>43</v>
      </c>
      <c r="F146" s="406">
        <v>303</v>
      </c>
      <c r="G146" s="409">
        <f t="shared" ca="1" si="70"/>
        <v>32.484000000000002</v>
      </c>
      <c r="H146" s="409">
        <f t="shared" ca="1" si="71"/>
        <v>34.11</v>
      </c>
      <c r="I146" s="409">
        <f t="shared" ca="1" si="72"/>
        <v>35.816000000000003</v>
      </c>
      <c r="J146" s="409">
        <f t="shared" ca="1" si="73"/>
        <v>37.606999999999999</v>
      </c>
      <c r="K146" s="409">
        <f t="shared" ca="1" si="74"/>
        <v>39.485999999999997</v>
      </c>
      <c r="L146" s="511"/>
      <c r="M146" s="335" t="s">
        <v>588</v>
      </c>
      <c r="N146" s="331" t="str">
        <f t="shared" si="75"/>
        <v>10902C</v>
      </c>
      <c r="O146" s="410">
        <f t="shared" si="69"/>
        <v>163</v>
      </c>
      <c r="P146" s="332" t="str">
        <f t="shared" si="76"/>
        <v>Water Quality Technician</v>
      </c>
      <c r="Q146" s="411" cm="1">
        <f t="array" aca="1" ref="Q146" ca="1">ROUND(IF($M146="Y",VLOOKUP($N146,INDIRECT($N$2),Q$5,0)*INDIRECT($M$3),VLOOKUP($N146,INDIRECT($N$2),Q$5,0)),IF(LEFT($E146,1)="N",3,0))</f>
        <v>32.484000000000002</v>
      </c>
      <c r="R146" s="411" cm="1">
        <f t="array" aca="1" ref="R146" ca="1">ROUND(IF($M146="Y",VLOOKUP($N146,INDIRECT($N$2),R$5,0)*INDIRECT($M$3),VLOOKUP($N146,INDIRECT($N$2),R$5,0)),IF(LEFT($E146,1)="N",3,0))</f>
        <v>34.11</v>
      </c>
      <c r="S146" s="411" cm="1">
        <f t="array" aca="1" ref="S146" ca="1">ROUND(IF($M146="Y",VLOOKUP($N146,INDIRECT($N$2),S$5,0)*INDIRECT($M$3),VLOOKUP($N146,INDIRECT($N$2),S$5,0)),IF(LEFT($E146,1)="N",3,0))</f>
        <v>35.816000000000003</v>
      </c>
      <c r="T146" s="411" cm="1">
        <f t="array" aca="1" ref="T146" ca="1">ROUND(IF($M146="Y",VLOOKUP($N146,INDIRECT($N$2),T$5,0)*INDIRECT($M$3),VLOOKUP($N146,INDIRECT($N$2),T$5,0)),IF(LEFT($E146,1)="N",3,0))</f>
        <v>37.606999999999999</v>
      </c>
      <c r="U146" s="411" cm="1">
        <f t="array" aca="1" ref="U146" ca="1">ROUND(IF($M146="Y",VLOOKUP($N146,INDIRECT($N$2),U$5,0)*INDIRECT($M$3),VLOOKUP($N146,INDIRECT($N$2),U$5,0)),IF(LEFT($E146,1)="N",3,0))</f>
        <v>39.485999999999997</v>
      </c>
      <c r="V146" s="482"/>
      <c r="W146" s="412" t="str">
        <f t="shared" si="68"/>
        <v>Y</v>
      </c>
      <c r="X146" s="355" t="str">
        <f t="shared" si="82"/>
        <v>10902C</v>
      </c>
      <c r="Y146" s="413">
        <f t="shared" si="84"/>
        <v>163</v>
      </c>
      <c r="Z146" s="355" t="str">
        <f t="shared" si="83"/>
        <v>Water Quality Technician</v>
      </c>
      <c r="AA146" s="414">
        <f t="shared" ca="1" si="77"/>
        <v>32.484000000000002</v>
      </c>
      <c r="AB146" s="414">
        <f t="shared" ca="1" si="78"/>
        <v>34.11</v>
      </c>
      <c r="AC146" s="414">
        <f t="shared" ca="1" si="79"/>
        <v>35.816000000000003</v>
      </c>
      <c r="AD146" s="414">
        <f t="shared" ca="1" si="80"/>
        <v>37.606999999999999</v>
      </c>
      <c r="AE146" s="414">
        <f t="shared" ca="1" si="81"/>
        <v>39.485999999999997</v>
      </c>
    </row>
    <row r="147" spans="1:31">
      <c r="A147" s="278"/>
      <c r="B147" s="292"/>
      <c r="C147" s="278"/>
      <c r="D147" s="279"/>
      <c r="E147" s="278"/>
      <c r="F147" s="278"/>
      <c r="G147" s="427"/>
      <c r="H147" s="427"/>
      <c r="I147" s="427"/>
      <c r="J147" s="427"/>
      <c r="K147" s="427"/>
      <c r="L147" s="427"/>
      <c r="M147" s="335"/>
    </row>
    <row r="148" spans="1:31">
      <c r="A148" s="264" t="s">
        <v>463</v>
      </c>
      <c r="B148" s="287"/>
      <c r="C148" s="266"/>
      <c r="D148" s="266"/>
      <c r="E148" s="265"/>
      <c r="F148" s="266"/>
      <c r="G148" s="272"/>
      <c r="H148" s="272"/>
      <c r="I148" s="272"/>
      <c r="J148" s="272"/>
      <c r="K148" s="272"/>
      <c r="L148" s="272"/>
      <c r="M148" s="335"/>
    </row>
    <row r="149" spans="1:31">
      <c r="A149" s="268" t="s">
        <v>479</v>
      </c>
      <c r="B149" s="287"/>
      <c r="C149" s="266"/>
      <c r="D149" s="266"/>
      <c r="E149" s="265"/>
      <c r="F149" s="266"/>
      <c r="G149" s="273"/>
      <c r="H149" s="273" t="s">
        <v>485</v>
      </c>
      <c r="I149" s="273"/>
      <c r="J149" s="273"/>
      <c r="K149" s="277"/>
      <c r="L149" s="277"/>
    </row>
    <row r="150" spans="1:31">
      <c r="A150" s="265"/>
      <c r="B150" s="288" t="s">
        <v>299</v>
      </c>
      <c r="C150" s="271"/>
      <c r="D150" s="271"/>
      <c r="E150" s="265"/>
      <c r="F150" s="266"/>
      <c r="G150" s="273"/>
      <c r="H150" s="273"/>
      <c r="I150" s="273"/>
      <c r="J150" s="273"/>
      <c r="K150" s="277"/>
      <c r="L150" s="277"/>
      <c r="N150" s="335" t="s">
        <v>589</v>
      </c>
      <c r="P150" s="332">
        <v>0</v>
      </c>
      <c r="Q150" s="331">
        <v>0</v>
      </c>
      <c r="X150" s="355" t="str">
        <f>N150</f>
        <v>Longevity</v>
      </c>
      <c r="Z150" s="355">
        <v>0</v>
      </c>
      <c r="AA150" s="488">
        <f>AA156</f>
        <v>0</v>
      </c>
    </row>
    <row r="151" spans="1:31">
      <c r="A151" s="272"/>
      <c r="B151" s="272">
        <f ca="1">Q151</f>
        <v>797</v>
      </c>
      <c r="C151" s="266" t="s">
        <v>300</v>
      </c>
      <c r="D151" s="266"/>
      <c r="E151" s="265"/>
      <c r="F151" s="266"/>
      <c r="G151" s="273"/>
      <c r="H151" s="273"/>
      <c r="I151" s="273"/>
      <c r="J151" s="273"/>
      <c r="K151" s="277"/>
      <c r="L151" s="277"/>
      <c r="M151" s="331" t="s">
        <v>588</v>
      </c>
      <c r="N151" s="335" t="s">
        <v>590</v>
      </c>
      <c r="P151" s="332">
        <v>10</v>
      </c>
      <c r="Q151" s="411" cm="1">
        <f t="array" aca="1" ref="Q151" ca="1">ROUND(IF($M151="Y",VLOOKUP($N151,INDIRECT($N$2),Q$5,0)*INDIRECT($M$3),VLOOKUP($N151,INDIRECT($N$2),Q$5,0)),IF(LEFT($C151,1)="N",3,0))</f>
        <v>797</v>
      </c>
      <c r="W151" s="429" t="str">
        <f>M151</f>
        <v>Y</v>
      </c>
      <c r="X151" s="429" t="str">
        <f t="shared" ref="X151:X154" si="85">N151</f>
        <v>10thEx</v>
      </c>
      <c r="Y151" s="429"/>
      <c r="Z151" s="355">
        <v>10</v>
      </c>
      <c r="AA151" s="488">
        <f t="shared" ref="AA151:AA154" ca="1" si="86">AA157</f>
        <v>0.38400000000000001</v>
      </c>
    </row>
    <row r="152" spans="1:31">
      <c r="A152" s="272"/>
      <c r="B152" s="272">
        <f t="shared" ref="B152:B154" ca="1" si="87">Q152</f>
        <v>1024</v>
      </c>
      <c r="C152" s="266" t="s">
        <v>301</v>
      </c>
      <c r="D152" s="266"/>
      <c r="E152" s="265"/>
      <c r="F152" s="266"/>
      <c r="G152" s="273"/>
      <c r="H152" s="273"/>
      <c r="I152" s="273"/>
      <c r="J152" s="273"/>
      <c r="K152" s="277"/>
      <c r="L152" s="277"/>
      <c r="M152" s="331" t="s">
        <v>588</v>
      </c>
      <c r="N152" s="335" t="s">
        <v>591</v>
      </c>
      <c r="P152" s="332">
        <v>15</v>
      </c>
      <c r="Q152" s="411" cm="1">
        <f t="array" aca="1" ref="Q152" ca="1">ROUND(IF($M152="Y",VLOOKUP($N152,INDIRECT($N$2),Q$5,0)*INDIRECT($M$3),VLOOKUP($N152,INDIRECT($N$2),Q$5,0)),IF(LEFT($C152,1)="N",3,0))</f>
        <v>1024</v>
      </c>
      <c r="W152" s="429" t="str">
        <f t="shared" ref="W152:W154" si="88">M152</f>
        <v>Y</v>
      </c>
      <c r="X152" s="429" t="str">
        <f t="shared" si="85"/>
        <v>15thEx</v>
      </c>
      <c r="Y152" s="429"/>
      <c r="Z152" s="355">
        <v>15</v>
      </c>
      <c r="AA152" s="488">
        <f t="shared" ca="1" si="86"/>
        <v>0.49099999999999999</v>
      </c>
    </row>
    <row r="153" spans="1:31">
      <c r="A153" s="272"/>
      <c r="B153" s="272">
        <f t="shared" ca="1" si="87"/>
        <v>1251</v>
      </c>
      <c r="C153" s="266" t="s">
        <v>302</v>
      </c>
      <c r="D153" s="266"/>
      <c r="E153" s="265"/>
      <c r="F153" s="266"/>
      <c r="G153" s="273"/>
      <c r="H153" s="273"/>
      <c r="I153" s="273"/>
      <c r="J153" s="273"/>
      <c r="K153" s="277"/>
      <c r="L153" s="277"/>
      <c r="M153" s="331" t="s">
        <v>588</v>
      </c>
      <c r="N153" s="335" t="s">
        <v>592</v>
      </c>
      <c r="P153" s="332">
        <v>20</v>
      </c>
      <c r="Q153" s="411" cm="1">
        <f t="array" aca="1" ref="Q153" ca="1">ROUND(IF($M153="Y",VLOOKUP($N153,INDIRECT($N$2),Q$5,0)*INDIRECT($M$3),VLOOKUP($N153,INDIRECT($N$2),Q$5,0)),IF(LEFT($C153,1)="N",3,0))</f>
        <v>1251</v>
      </c>
      <c r="W153" s="429" t="str">
        <f t="shared" si="88"/>
        <v>Y</v>
      </c>
      <c r="X153" s="429" t="str">
        <f t="shared" si="85"/>
        <v>20thEx</v>
      </c>
      <c r="Y153" s="429"/>
      <c r="Z153" s="355">
        <v>20</v>
      </c>
      <c r="AA153" s="488">
        <f t="shared" ca="1" si="86"/>
        <v>0.60099999999999998</v>
      </c>
    </row>
    <row r="154" spans="1:31">
      <c r="A154" s="272"/>
      <c r="B154" s="272">
        <f t="shared" ca="1" si="87"/>
        <v>1478</v>
      </c>
      <c r="C154" s="266" t="s">
        <v>303</v>
      </c>
      <c r="D154" s="266"/>
      <c r="E154" s="265"/>
      <c r="F154" s="266"/>
      <c r="G154" s="273"/>
      <c r="H154" s="273"/>
      <c r="I154" s="273"/>
      <c r="J154" s="273"/>
      <c r="K154" s="277"/>
      <c r="L154" s="277"/>
      <c r="M154" s="331" t="s">
        <v>588</v>
      </c>
      <c r="N154" s="335" t="s">
        <v>593</v>
      </c>
      <c r="P154" s="332">
        <v>25</v>
      </c>
      <c r="Q154" s="411" cm="1">
        <f t="array" aca="1" ref="Q154" ca="1">ROUND(IF($M154="Y",VLOOKUP($N154,INDIRECT($N$2),Q$5,0)*INDIRECT($M$3),VLOOKUP($N154,INDIRECT($N$2),Q$5,0)),IF(LEFT($C154,1)="N",3,0))</f>
        <v>1478</v>
      </c>
      <c r="W154" s="429" t="str">
        <f t="shared" si="88"/>
        <v>Y</v>
      </c>
      <c r="X154" s="429" t="str">
        <f t="shared" si="85"/>
        <v>25thEx</v>
      </c>
      <c r="Y154" s="429"/>
      <c r="Z154" s="355">
        <v>25</v>
      </c>
      <c r="AA154" s="488">
        <f t="shared" ca="1" si="86"/>
        <v>0.71199999999999997</v>
      </c>
    </row>
    <row r="155" spans="1:31">
      <c r="A155" s="265"/>
      <c r="B155" s="287"/>
      <c r="C155" s="266"/>
      <c r="D155" s="266"/>
      <c r="E155" s="265"/>
      <c r="F155" s="266"/>
      <c r="G155" s="273"/>
      <c r="H155" s="273"/>
      <c r="I155" s="273"/>
      <c r="J155" s="273"/>
      <c r="K155" s="277"/>
      <c r="L155" s="277"/>
      <c r="N155" s="335"/>
      <c r="AA155" s="488"/>
    </row>
    <row r="156" spans="1:31">
      <c r="A156" s="265"/>
      <c r="B156" s="288" t="s">
        <v>304</v>
      </c>
      <c r="C156" s="271"/>
      <c r="D156" s="271"/>
      <c r="E156" s="265"/>
      <c r="F156" s="266"/>
      <c r="G156" s="273"/>
      <c r="H156" s="273"/>
      <c r="I156" s="273"/>
      <c r="J156" s="273"/>
      <c r="K156" s="277"/>
      <c r="L156" s="277"/>
      <c r="N156" s="335"/>
      <c r="P156" s="332">
        <v>0</v>
      </c>
      <c r="Q156" s="331">
        <v>0</v>
      </c>
      <c r="W156" s="429"/>
      <c r="X156" s="429"/>
      <c r="Y156" s="429"/>
      <c r="Z156" s="355">
        <v>0</v>
      </c>
      <c r="AA156" s="488">
        <v>0</v>
      </c>
    </row>
    <row r="157" spans="1:31">
      <c r="A157" s="265"/>
      <c r="B157" s="302">
        <f t="shared" ref="B157:B160" ca="1" si="89">Q157</f>
        <v>0.38400000000000001</v>
      </c>
      <c r="C157" s="266" t="s">
        <v>305</v>
      </c>
      <c r="D157" s="266"/>
      <c r="E157" s="265"/>
      <c r="F157" s="266"/>
      <c r="G157" s="273"/>
      <c r="H157" s="273"/>
      <c r="I157" s="273"/>
      <c r="J157" s="273"/>
      <c r="K157" s="277"/>
      <c r="L157" s="277"/>
      <c r="M157" s="331" t="s">
        <v>588</v>
      </c>
      <c r="N157" s="335" t="s">
        <v>594</v>
      </c>
      <c r="P157" s="332">
        <v>10</v>
      </c>
      <c r="Q157" s="411" cm="1">
        <f t="array" aca="1" ref="Q157" ca="1">ROUND(IF($M157="Y",VLOOKUP(N157,INDIRECT($N$2),Q$5,0)*INDIRECT($M$3),VLOOKUP(N157,INDIRECT($N$2),Q$5,0)),3)</f>
        <v>0.38400000000000001</v>
      </c>
      <c r="W157" s="429" t="str">
        <f>M157</f>
        <v>Y</v>
      </c>
      <c r="X157" s="429" t="str">
        <f t="shared" ref="X157:X160" si="90">N157</f>
        <v>10thNEx</v>
      </c>
      <c r="Y157" s="429"/>
      <c r="Z157" s="355">
        <v>10</v>
      </c>
      <c r="AA157" s="488">
        <f t="shared" ref="AA157:AA160" ca="1" si="91">Q157</f>
        <v>0.38400000000000001</v>
      </c>
    </row>
    <row r="158" spans="1:31">
      <c r="A158" s="265"/>
      <c r="B158" s="302">
        <f t="shared" ca="1" si="89"/>
        <v>0.49099999999999999</v>
      </c>
      <c r="C158" s="266" t="s">
        <v>306</v>
      </c>
      <c r="D158" s="266"/>
      <c r="E158" s="265"/>
      <c r="F158" s="266"/>
      <c r="G158" s="273"/>
      <c r="H158" s="273"/>
      <c r="I158" s="273"/>
      <c r="J158" s="273"/>
      <c r="K158" s="277"/>
      <c r="L158" s="277"/>
      <c r="M158" s="331" t="s">
        <v>588</v>
      </c>
      <c r="N158" s="335" t="s">
        <v>595</v>
      </c>
      <c r="P158" s="332">
        <v>15</v>
      </c>
      <c r="Q158" s="411" cm="1">
        <f t="array" aca="1" ref="Q158" ca="1">ROUND(IF($M158="Y",VLOOKUP(N158,INDIRECT($N$2),Q$5,0)*INDIRECT($M$3),VLOOKUP(N158,INDIRECT($N$2),Q$5,0)),3)</f>
        <v>0.49099999999999999</v>
      </c>
      <c r="W158" s="429" t="str">
        <f t="shared" ref="W158:W160" si="92">M158</f>
        <v>Y</v>
      </c>
      <c r="X158" s="429" t="str">
        <f t="shared" si="90"/>
        <v>15thNEx</v>
      </c>
      <c r="Y158" s="429"/>
      <c r="Z158" s="355">
        <v>15</v>
      </c>
      <c r="AA158" s="488">
        <f t="shared" ca="1" si="91"/>
        <v>0.49099999999999999</v>
      </c>
    </row>
    <row r="159" spans="1:31">
      <c r="A159" s="265"/>
      <c r="B159" s="302">
        <f t="shared" ca="1" si="89"/>
        <v>0.60099999999999998</v>
      </c>
      <c r="C159" s="266" t="s">
        <v>307</v>
      </c>
      <c r="D159" s="266"/>
      <c r="E159" s="265"/>
      <c r="F159" s="266"/>
      <c r="G159" s="273"/>
      <c r="H159" s="273"/>
      <c r="I159" s="273"/>
      <c r="J159" s="273"/>
      <c r="K159" s="277"/>
      <c r="L159" s="277"/>
      <c r="M159" s="331" t="s">
        <v>588</v>
      </c>
      <c r="N159" s="335" t="s">
        <v>596</v>
      </c>
      <c r="P159" s="332">
        <v>20</v>
      </c>
      <c r="Q159" s="411" cm="1">
        <f t="array" aca="1" ref="Q159" ca="1">ROUND(IF($M159="Y",VLOOKUP(N159,INDIRECT($N$2),Q$5,0)*INDIRECT($M$3),VLOOKUP(N159,INDIRECT($N$2),Q$5,0)),3)</f>
        <v>0.60099999999999998</v>
      </c>
      <c r="W159" s="429" t="str">
        <f t="shared" si="92"/>
        <v>Y</v>
      </c>
      <c r="X159" s="429" t="str">
        <f t="shared" si="90"/>
        <v>20thNEx</v>
      </c>
      <c r="Y159" s="429"/>
      <c r="Z159" s="355">
        <v>20</v>
      </c>
      <c r="AA159" s="488">
        <f t="shared" ca="1" si="91"/>
        <v>0.60099999999999998</v>
      </c>
    </row>
    <row r="160" spans="1:31" s="231" customFormat="1">
      <c r="A160" s="265"/>
      <c r="B160" s="302">
        <f t="shared" ca="1" si="89"/>
        <v>0.71199999999999997</v>
      </c>
      <c r="C160" s="266" t="s">
        <v>308</v>
      </c>
      <c r="D160" s="266"/>
      <c r="E160" s="265"/>
      <c r="F160" s="266"/>
      <c r="G160" s="273"/>
      <c r="H160" s="273"/>
      <c r="I160" s="273"/>
      <c r="J160" s="273"/>
      <c r="K160" s="277"/>
      <c r="L160" s="277"/>
      <c r="M160" s="331" t="s">
        <v>588</v>
      </c>
      <c r="N160" s="335" t="s">
        <v>597</v>
      </c>
      <c r="O160" s="330"/>
      <c r="P160" s="332">
        <v>25</v>
      </c>
      <c r="Q160" s="411" cm="1">
        <f t="array" aca="1" ref="Q160" ca="1">ROUND(IF($M160="Y",VLOOKUP(N160,INDIRECT($N$2),Q$5,0)*INDIRECT($M$3),VLOOKUP(N160,INDIRECT($N$2),Q$5,0)),3)</f>
        <v>0.71199999999999997</v>
      </c>
      <c r="R160" s="330"/>
      <c r="S160" s="330"/>
      <c r="T160" s="330"/>
      <c r="U160" s="330"/>
      <c r="W160" s="429" t="str">
        <f t="shared" si="92"/>
        <v>Y</v>
      </c>
      <c r="X160" s="429" t="str">
        <f t="shared" si="90"/>
        <v>25thNEx</v>
      </c>
      <c r="Y160" s="429"/>
      <c r="Z160" s="355">
        <v>25</v>
      </c>
      <c r="AA160" s="488">
        <f t="shared" ca="1" si="91"/>
        <v>0.71199999999999997</v>
      </c>
      <c r="AB160" s="354"/>
      <c r="AC160" s="354"/>
      <c r="AD160" s="354"/>
      <c r="AE160" s="354"/>
    </row>
    <row r="161" spans="1:31" s="231" customFormat="1">
      <c r="A161" s="432"/>
      <c r="B161" s="287"/>
      <c r="C161" s="266"/>
      <c r="D161" s="266"/>
      <c r="E161" s="265"/>
      <c r="F161" s="266"/>
      <c r="G161" s="273"/>
      <c r="H161" s="273"/>
      <c r="I161" s="273"/>
      <c r="J161" s="273"/>
      <c r="K161" s="277"/>
      <c r="L161" s="277"/>
      <c r="M161" s="334"/>
      <c r="N161" s="330"/>
      <c r="O161" s="330"/>
      <c r="P161" s="330"/>
      <c r="Q161" s="330"/>
      <c r="R161" s="330"/>
      <c r="S161" s="330"/>
      <c r="T161" s="330"/>
      <c r="U161" s="330"/>
      <c r="W161" s="354"/>
      <c r="X161" s="354"/>
      <c r="Y161" s="354"/>
      <c r="Z161" s="354"/>
      <c r="AA161" s="354"/>
      <c r="AB161" s="354"/>
      <c r="AC161" s="354"/>
      <c r="AD161" s="354"/>
      <c r="AE161" s="354"/>
    </row>
    <row r="162" spans="1:31" s="231" customFormat="1">
      <c r="A162" s="264" t="s">
        <v>309</v>
      </c>
      <c r="B162" s="287"/>
      <c r="C162" s="266"/>
      <c r="D162" s="266"/>
      <c r="E162" s="265"/>
      <c r="F162" s="266"/>
      <c r="G162" s="273"/>
      <c r="H162" s="273"/>
      <c r="I162" s="273"/>
      <c r="J162" s="273"/>
      <c r="K162" s="277"/>
      <c r="L162" s="277"/>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B163" s="268" t="s">
        <v>621</v>
      </c>
      <c r="C163" s="266"/>
      <c r="D163" s="266"/>
      <c r="E163" s="265"/>
      <c r="F163" s="266"/>
      <c r="G163" s="277"/>
      <c r="H163" s="273"/>
      <c r="I163" s="273"/>
      <c r="J163" s="273"/>
      <c r="K163" s="277"/>
      <c r="L163" s="277"/>
      <c r="M163" s="334"/>
      <c r="N163" s="330"/>
      <c r="O163" s="330"/>
      <c r="P163" s="330"/>
      <c r="Q163" s="330"/>
      <c r="R163" s="330"/>
      <c r="S163" s="330"/>
      <c r="T163" s="330"/>
      <c r="U163" s="330"/>
      <c r="W163" s="429"/>
      <c r="X163" s="429"/>
      <c r="Y163" s="429"/>
      <c r="Z163" s="429"/>
      <c r="AA163" s="431"/>
      <c r="AB163" s="354"/>
      <c r="AC163" s="354"/>
      <c r="AD163" s="354"/>
      <c r="AE163" s="354"/>
    </row>
    <row r="164" spans="1:31" s="231" customFormat="1">
      <c r="A164" s="265"/>
      <c r="B164" s="290" t="s">
        <v>666</v>
      </c>
      <c r="C164" s="266"/>
      <c r="D164" s="266"/>
      <c r="E164" s="265"/>
      <c r="F164" s="266"/>
      <c r="G164" s="277"/>
      <c r="H164" s="273"/>
      <c r="I164" s="273"/>
      <c r="J164" s="273"/>
      <c r="K164" s="277"/>
      <c r="L164" s="277"/>
      <c r="M164" s="334" t="s">
        <v>588</v>
      </c>
      <c r="N164" s="330" t="s">
        <v>601</v>
      </c>
      <c r="O164" s="330"/>
      <c r="P164" s="433" t="s">
        <v>607</v>
      </c>
      <c r="Q164" s="411" cm="1">
        <f t="array" aca="1" ref="Q164" ca="1">ROUND(IF($M164="Y",VLOOKUP(N164,INDIRECT($N$2),Q$5,0)*INDIRECT($M$3),VLOOKUP(N164,INDIRECT($N$2),Q$5,0)),3)</f>
        <v>1.488</v>
      </c>
      <c r="R164" s="330"/>
      <c r="S164" s="330"/>
      <c r="T164" s="330"/>
      <c r="U164" s="330"/>
      <c r="W164" s="429" t="str">
        <f t="shared" ref="W164:X165" si="93">M164</f>
        <v>Y</v>
      </c>
      <c r="X164" s="429" t="str">
        <f t="shared" si="93"/>
        <v>CAFWKE</v>
      </c>
      <c r="Y164" s="429"/>
      <c r="Z164" s="434" t="str">
        <f>P164</f>
        <v>TL-Weekend Shift-CAF</v>
      </c>
      <c r="AA164" s="431">
        <f t="shared" ref="AA164:AA165" ca="1" si="94">Q164</f>
        <v>1.488</v>
      </c>
      <c r="AB164" s="354"/>
      <c r="AC164" s="354"/>
      <c r="AD164" s="354"/>
      <c r="AE164" s="354"/>
    </row>
    <row r="165" spans="1:31" s="231" customFormat="1">
      <c r="A165" s="265"/>
      <c r="B165" s="435" t="str">
        <f ca="1">"shall be paid an additional "&amp;TEXT(Q164,"$0.000")&amp;" per hour for all hours worked on such a shift. In addition, should that same employee be authorized to come in early or stay over, "</f>
        <v xml:space="preserve">shall be paid an additional $1.488 per hour for all hours worked on such a shift. In addition, should that same employee be authorized to come in early or stay over, </v>
      </c>
      <c r="C165" s="279"/>
      <c r="D165" s="279"/>
      <c r="E165" s="278"/>
      <c r="F165" s="278"/>
      <c r="G165" s="273"/>
      <c r="H165" s="277"/>
      <c r="I165" s="277"/>
      <c r="J165" s="273"/>
      <c r="K165" s="277"/>
      <c r="L165" s="277"/>
      <c r="M165" s="334" t="s">
        <v>588</v>
      </c>
      <c r="N165" s="330" t="s">
        <v>599</v>
      </c>
      <c r="O165" s="330"/>
      <c r="P165" s="433" t="s">
        <v>605</v>
      </c>
      <c r="Q165" s="452">
        <f ca="1">Q164</f>
        <v>1.488</v>
      </c>
      <c r="R165" s="330"/>
      <c r="S165" s="330"/>
      <c r="T165" s="330"/>
      <c r="U165" s="330"/>
      <c r="W165" s="429" t="str">
        <f t="shared" si="93"/>
        <v>Y</v>
      </c>
      <c r="X165" s="429" t="str">
        <f t="shared" si="93"/>
        <v>CAFEVE</v>
      </c>
      <c r="Y165" s="429"/>
      <c r="Z165" s="434" t="str">
        <f t="shared" ref="Z165" si="95">P165</f>
        <v>TL-Evening Shift Premium-CAF</v>
      </c>
      <c r="AA165" s="431">
        <f t="shared" ca="1" si="94"/>
        <v>1.488</v>
      </c>
      <c r="AB165" s="354"/>
      <c r="AC165" s="354"/>
      <c r="AD165" s="354"/>
      <c r="AE165" s="354"/>
    </row>
    <row r="166" spans="1:31" s="231" customFormat="1">
      <c r="A166" s="265"/>
      <c r="B166" s="435" t="str">
        <f ca="1">"working overtime immediately adjacent to such a shift, "&amp;TEXT(Q164,"$0.000")&amp;" differential shall also be applied to those overtime hours."</f>
        <v>working overtime immediately adjacent to such a shift, $1.488 differential shall also be applied to those overtime hours.</v>
      </c>
      <c r="C166" s="266"/>
      <c r="D166" s="266"/>
      <c r="E166" s="265"/>
      <c r="F166" s="266"/>
      <c r="G166" s="277"/>
      <c r="H166" s="273"/>
      <c r="I166" s="273"/>
      <c r="J166" s="273"/>
      <c r="K166" s="277"/>
      <c r="L166" s="277"/>
      <c r="M166" s="330"/>
      <c r="N166" s="330"/>
      <c r="O166" s="330"/>
      <c r="P166" s="330"/>
      <c r="Q166" s="411"/>
      <c r="R166" s="330"/>
      <c r="S166" s="330"/>
      <c r="T166" s="330"/>
      <c r="U166" s="330"/>
      <c r="W166" s="429"/>
      <c r="X166" s="429"/>
      <c r="Y166" s="429"/>
      <c r="Z166" s="434"/>
      <c r="AA166" s="431"/>
      <c r="AB166" s="354"/>
      <c r="AC166" s="354"/>
      <c r="AD166" s="354"/>
      <c r="AE166" s="354"/>
    </row>
    <row r="167" spans="1:31" s="231" customFormat="1">
      <c r="A167" s="265"/>
      <c r="B167" s="291"/>
      <c r="C167" s="266"/>
      <c r="D167" s="266"/>
      <c r="E167" s="280"/>
      <c r="F167" s="281"/>
      <c r="G167" s="277"/>
      <c r="H167" s="277"/>
      <c r="I167" s="273"/>
      <c r="J167" s="273"/>
      <c r="K167" s="277"/>
      <c r="L167" s="277"/>
      <c r="M167" s="334"/>
      <c r="N167" s="330"/>
      <c r="O167" s="330"/>
      <c r="P167" s="330"/>
      <c r="Q167" s="411"/>
      <c r="R167" s="330"/>
      <c r="S167" s="330"/>
      <c r="T167" s="330"/>
      <c r="U167" s="330"/>
      <c r="W167" s="429"/>
      <c r="X167" s="429"/>
      <c r="Y167" s="429"/>
      <c r="Z167" s="434"/>
      <c r="AA167" s="431"/>
      <c r="AB167" s="354"/>
      <c r="AC167" s="354"/>
      <c r="AD167" s="354"/>
      <c r="AE167" s="354"/>
    </row>
    <row r="168" spans="1:31" s="231" customFormat="1">
      <c r="A168" s="265"/>
      <c r="B168" s="435" t="s">
        <v>646</v>
      </c>
      <c r="C168" s="266"/>
      <c r="D168" s="266"/>
      <c r="E168" s="265"/>
      <c r="F168" s="266"/>
      <c r="G168" s="277"/>
      <c r="H168" s="273"/>
      <c r="I168" s="273"/>
      <c r="J168" s="273"/>
      <c r="K168" s="277"/>
      <c r="L168" s="277"/>
      <c r="M168" s="334" t="s">
        <v>588</v>
      </c>
      <c r="N168" s="330" t="s">
        <v>598</v>
      </c>
      <c r="O168" s="330"/>
      <c r="P168" s="433" t="s">
        <v>604</v>
      </c>
      <c r="Q168" s="411" cm="1">
        <f t="array" aca="1" ref="Q168" ca="1">ROUND(IF($M168="Y",VLOOKUP(N168,INDIRECT($N$2),Q$5,0)*INDIRECT($M$3),VLOOKUP(N168,INDIRECT($N$2),Q$5,0)),3)</f>
        <v>1.6970000000000001</v>
      </c>
      <c r="R168" s="330"/>
      <c r="S168" s="330"/>
      <c r="T168" s="330"/>
      <c r="U168" s="330"/>
      <c r="W168" s="429"/>
      <c r="X168" s="429"/>
      <c r="Y168" s="429"/>
      <c r="Z168" s="434"/>
      <c r="AA168" s="431"/>
      <c r="AB168" s="354"/>
      <c r="AC168" s="354"/>
      <c r="AD168" s="354"/>
      <c r="AE168" s="354"/>
    </row>
    <row r="169" spans="1:31" s="231" customFormat="1">
      <c r="A169" s="265"/>
      <c r="B169" s="435" t="str">
        <f ca="1">TEXT(Q168,"$0.000")&amp;" per hour for all hours worked on such a shift. In addition, should that same employee be authorized to come in early or stay over, working overtime"</f>
        <v>$1.697 per hour for all hours worked on such a shift. In addition, should that same employee be authorized to come in early or stay over, working overtime</v>
      </c>
      <c r="C169" s="279"/>
      <c r="D169" s="279"/>
      <c r="E169" s="278"/>
      <c r="F169" s="278"/>
      <c r="G169" s="273"/>
      <c r="H169" s="277"/>
      <c r="I169" s="277"/>
      <c r="J169" s="273"/>
      <c r="K169" s="277"/>
      <c r="L169" s="277"/>
      <c r="M169" s="334" t="s">
        <v>588</v>
      </c>
      <c r="N169" s="330" t="s">
        <v>600</v>
      </c>
      <c r="O169" s="330"/>
      <c r="P169" s="433" t="s">
        <v>606</v>
      </c>
      <c r="Q169" s="452">
        <f ca="1">Q168</f>
        <v>1.6970000000000001</v>
      </c>
      <c r="R169" s="330"/>
      <c r="S169" s="330"/>
      <c r="T169" s="330"/>
      <c r="U169" s="330"/>
      <c r="W169" s="429"/>
      <c r="X169" s="429"/>
      <c r="Y169" s="429"/>
      <c r="Z169" s="434"/>
      <c r="AA169" s="431"/>
      <c r="AB169" s="354"/>
      <c r="AC169" s="354"/>
      <c r="AD169" s="354"/>
      <c r="AE169" s="354"/>
    </row>
    <row r="170" spans="1:31" s="231" customFormat="1">
      <c r="A170" s="265"/>
      <c r="B170" s="435" t="str">
        <f ca="1">"immediately adjacent to such a shift, the "&amp;TEXT(Q168,"$0.000")&amp;" differential shall also be applied to those overtime hours."</f>
        <v>immediately adjacent to such a shift, the $1.697 differential shall also be applied to those overtime hours.</v>
      </c>
      <c r="C170" s="266"/>
      <c r="D170" s="266"/>
      <c r="E170" s="265"/>
      <c r="F170" s="266"/>
      <c r="G170" s="277"/>
      <c r="H170" s="273"/>
      <c r="I170" s="273"/>
      <c r="J170" s="273"/>
      <c r="K170" s="277"/>
      <c r="L170" s="277"/>
      <c r="M170" s="334"/>
      <c r="N170" s="330"/>
      <c r="O170" s="330"/>
      <c r="P170" s="433"/>
      <c r="Q170" s="411"/>
      <c r="R170" s="330"/>
      <c r="S170" s="330"/>
      <c r="T170" s="330"/>
      <c r="U170" s="330"/>
      <c r="W170" s="429"/>
      <c r="X170" s="429"/>
      <c r="Y170" s="429"/>
      <c r="Z170" s="434"/>
      <c r="AA170" s="431"/>
      <c r="AB170" s="354"/>
      <c r="AC170" s="354"/>
      <c r="AD170" s="354"/>
      <c r="AE170" s="354"/>
    </row>
    <row r="171" spans="1:31" s="231" customFormat="1">
      <c r="A171" s="265"/>
      <c r="B171" s="435"/>
      <c r="C171" s="266"/>
      <c r="D171" s="266"/>
      <c r="E171" s="265"/>
      <c r="F171" s="266"/>
      <c r="G171" s="277"/>
      <c r="H171" s="273"/>
      <c r="I171" s="273"/>
      <c r="J171" s="273"/>
      <c r="K171" s="277"/>
      <c r="L171" s="277"/>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4" t="s">
        <v>310</v>
      </c>
      <c r="B172" s="287"/>
      <c r="C172" s="266"/>
      <c r="D172" s="266"/>
      <c r="E172" s="265"/>
      <c r="F172" s="266"/>
      <c r="G172" s="273"/>
      <c r="H172" s="273"/>
      <c r="I172" s="273"/>
      <c r="J172" s="273"/>
      <c r="K172" s="277"/>
      <c r="L172" s="277"/>
      <c r="M172" s="330"/>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tr">
        <f ca="1">"Provided that the Customer Service Representative will receive an additional "&amp;TEXT(Q173,"$0.000")&amp;" hour when assigned as an Acting Supervisor at the Impound Lot."</f>
        <v>Provided that the Customer Service Representative will receive an additional $2.270 hour when assigned as an Acting Supervisor at the Impound Lot.</v>
      </c>
      <c r="C173" s="266"/>
      <c r="D173" s="266"/>
      <c r="E173" s="266"/>
      <c r="F173" s="265"/>
      <c r="G173" s="273"/>
      <c r="H173" s="277"/>
      <c r="I173" s="277"/>
      <c r="J173" s="277"/>
      <c r="K173" s="273"/>
      <c r="L173" s="273"/>
      <c r="M173" s="334" t="s">
        <v>588</v>
      </c>
      <c r="N173" s="330" t="s">
        <v>602</v>
      </c>
      <c r="O173" s="330"/>
      <c r="P173" s="433" t="s">
        <v>608</v>
      </c>
      <c r="Q173" s="411" cm="1">
        <f t="array" aca="1" ref="Q173" ca="1">ROUND(IF($M173="Y",VLOOKUP(N173,INDIRECT($N$2),Q$5,0)*INDIRECT($M$3),VLOOKUP(N173,INDIRECT($N$2),Q$5,0)),3)</f>
        <v>2.27</v>
      </c>
      <c r="R173" s="330"/>
      <c r="S173" s="330"/>
      <c r="T173" s="330"/>
      <c r="U173" s="330"/>
      <c r="W173" s="429" t="str">
        <f t="shared" ref="W173:X173" si="96">M173</f>
        <v>Y</v>
      </c>
      <c r="X173" s="429" t="str">
        <f t="shared" si="96"/>
        <v>CAFLDS</v>
      </c>
      <c r="Y173" s="429"/>
      <c r="Z173" s="434" t="str">
        <f t="shared" ref="Z173:AA173" si="97">P173</f>
        <v>TL-Lead Prem (Substitute)-CAF</v>
      </c>
      <c r="AA173" s="431">
        <f t="shared" ca="1" si="97"/>
        <v>2.27</v>
      </c>
      <c r="AB173" s="354"/>
      <c r="AC173" s="354"/>
      <c r="AD173" s="354"/>
      <c r="AE173" s="354"/>
    </row>
    <row r="174" spans="1:31">
      <c r="A174" s="282"/>
      <c r="B174" s="292"/>
      <c r="C174" s="278"/>
      <c r="D174" s="279"/>
      <c r="E174" s="278"/>
      <c r="F174" s="278"/>
      <c r="G174" s="277"/>
      <c r="H174" s="277"/>
      <c r="I174" s="277"/>
      <c r="J174" s="277"/>
      <c r="K174" s="277"/>
      <c r="L174" s="277"/>
      <c r="M174" s="335"/>
      <c r="W174" s="429"/>
      <c r="X174" s="429"/>
      <c r="Y174" s="429"/>
      <c r="Z174" s="434"/>
      <c r="AA174" s="431"/>
    </row>
    <row r="175" spans="1:31" s="231" customFormat="1">
      <c r="A175" s="264" t="s">
        <v>311</v>
      </c>
      <c r="B175" s="292"/>
      <c r="C175" s="278"/>
      <c r="D175" s="279"/>
      <c r="E175" s="278"/>
      <c r="F175" s="278"/>
      <c r="G175" s="277"/>
      <c r="H175" s="277"/>
      <c r="I175" s="277"/>
      <c r="J175" s="277"/>
      <c r="K175" s="277"/>
      <c r="L175" s="277"/>
      <c r="M175" s="334"/>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
        <v>712</v>
      </c>
      <c r="C176" s="292"/>
      <c r="D176" s="279"/>
      <c r="E176" s="278"/>
      <c r="F176" s="278"/>
      <c r="G176" s="277"/>
      <c r="H176" s="277"/>
      <c r="I176" s="277"/>
      <c r="J176" s="277"/>
      <c r="K176" s="277"/>
      <c r="L176" s="277"/>
      <c r="M176" s="334"/>
      <c r="N176" s="330"/>
      <c r="O176" s="330"/>
      <c r="P176" s="330"/>
      <c r="Q176" s="330"/>
      <c r="R176" s="330"/>
      <c r="S176" s="330"/>
      <c r="T176" s="330"/>
      <c r="U176" s="330"/>
      <c r="W176" s="429"/>
      <c r="X176" s="429"/>
      <c r="Y176" s="429"/>
      <c r="Z176" s="434"/>
      <c r="AA176" s="431"/>
      <c r="AB176" s="354"/>
      <c r="AC176" s="354"/>
      <c r="AD176" s="354"/>
      <c r="AE176" s="354"/>
    </row>
    <row r="177" spans="1:31" s="231" customFormat="1">
      <c r="B177" s="282" t="str">
        <f ca="1">"Assessors who achieve and maintain an Accredited Minnesota Assessor (AMA) designation shall be paid an additional "&amp;TEXT(Q177,"$0.000")&amp;"  per hour."</f>
        <v>Assessors who achieve and maintain an Accredited Minnesota Assessor (AMA) designation shall be paid an additional $1.388  per hour.</v>
      </c>
      <c r="C177" s="278"/>
      <c r="D177" s="279"/>
      <c r="E177" s="278"/>
      <c r="F177" s="278"/>
      <c r="G177" s="277"/>
      <c r="H177" s="277"/>
      <c r="I177" s="277"/>
      <c r="J177" s="277"/>
      <c r="K177" s="277"/>
      <c r="L177" s="277"/>
      <c r="M177" s="334" t="s">
        <v>588</v>
      </c>
      <c r="N177" s="438" t="s">
        <v>603</v>
      </c>
      <c r="O177" s="330"/>
      <c r="P177" s="433" t="s">
        <v>609</v>
      </c>
      <c r="Q177" s="411" cm="1">
        <f t="array" aca="1" ref="Q177" ca="1">ROUND(IF($M177="Y",VLOOKUP(N177,INDIRECT($N$2),Q$5,0)*INDIRECT($M$3),VLOOKUP(N177,INDIRECT($N$2),Q$5,0)),3)</f>
        <v>1.3879999999999999</v>
      </c>
      <c r="R177" s="330"/>
      <c r="S177" s="330"/>
      <c r="T177" s="330"/>
      <c r="U177" s="330"/>
      <c r="W177" s="429" t="str">
        <f t="shared" ref="W177:X177" si="98">M177</f>
        <v>Y</v>
      </c>
      <c r="X177" s="429" t="str">
        <f t="shared" si="98"/>
        <v>CAFAMA</v>
      </c>
      <c r="Y177" s="429"/>
      <c r="Z177" s="434" t="str">
        <f t="shared" ref="Z177:AA177" si="99">P177</f>
        <v>Accredited Minnesota Assessor</v>
      </c>
      <c r="AA177" s="431">
        <f t="shared" ca="1" si="99"/>
        <v>1.3879999999999999</v>
      </c>
      <c r="AB177" s="354"/>
      <c r="AC177" s="354"/>
      <c r="AD177" s="354"/>
      <c r="AE177" s="354"/>
    </row>
    <row r="178" spans="1:31">
      <c r="A178" s="278"/>
      <c r="B178" s="293"/>
      <c r="C178" s="278"/>
      <c r="D178" s="279"/>
      <c r="E178" s="278"/>
      <c r="F178" s="278"/>
      <c r="G178" s="277"/>
      <c r="H178" s="277"/>
      <c r="I178" s="277"/>
      <c r="J178" s="277"/>
      <c r="K178" s="277"/>
      <c r="L178" s="277"/>
      <c r="M178" s="335"/>
      <c r="W178" s="429"/>
      <c r="X178" s="429"/>
      <c r="Y178" s="429"/>
      <c r="Z178" s="434"/>
      <c r="AA178" s="431"/>
    </row>
    <row r="179" spans="1:31" s="231" customFormat="1">
      <c r="B179" s="282" t="s">
        <v>623</v>
      </c>
      <c r="C179" s="278"/>
      <c r="D179" s="279"/>
      <c r="E179" s="278"/>
      <c r="F179" s="278"/>
      <c r="G179" s="277"/>
      <c r="H179" s="277"/>
      <c r="I179" s="277"/>
      <c r="J179" s="277"/>
      <c r="K179" s="277"/>
      <c r="L179" s="277"/>
      <c r="M179" s="334" t="s">
        <v>588</v>
      </c>
      <c r="N179" s="438" t="s">
        <v>611</v>
      </c>
      <c r="O179" s="330"/>
      <c r="P179" s="433" t="s">
        <v>610</v>
      </c>
      <c r="Q179" s="411" cm="1">
        <f t="array" aca="1" ref="Q179" ca="1">ROUND(IF($M179="Y",VLOOKUP(N179,INDIRECT($N$2),Q$5,0)*INDIRECT($M$3),VLOOKUP(N179,INDIRECT($N$2),Q$5,0)),3)</f>
        <v>2.9820000000000002</v>
      </c>
      <c r="R179" s="330"/>
      <c r="S179" s="330"/>
      <c r="T179" s="330"/>
      <c r="U179" s="330"/>
      <c r="W179" s="429" t="str">
        <f t="shared" ref="W179:X180" si="100">M179</f>
        <v>Y</v>
      </c>
      <c r="X179" s="429" t="str">
        <f t="shared" si="100"/>
        <v>CAFSAM</v>
      </c>
      <c r="Y179" s="429"/>
      <c r="Z179" s="434" t="str">
        <f t="shared" ref="Z179:AA180" si="101">P179</f>
        <v>Senior Accredited MN Assessor</v>
      </c>
      <c r="AA179" s="431">
        <f t="shared" ca="1" si="101"/>
        <v>2.9820000000000002</v>
      </c>
      <c r="AB179" s="354"/>
      <c r="AC179" s="354"/>
      <c r="AD179" s="354"/>
      <c r="AE179" s="354"/>
    </row>
    <row r="180" spans="1:31" s="231" customFormat="1">
      <c r="A180" s="278"/>
      <c r="B180" s="304" t="str">
        <f ca="1">"the International Association of Assessing Officers shall be paid an additional "&amp;TEXT(Q179,"$0.000")&amp;" per hour."</f>
        <v>the International Association of Assessing Officers shall be paid an additional $2.982 per hour.</v>
      </c>
      <c r="C180" s="278"/>
      <c r="D180" s="279"/>
      <c r="E180" s="278"/>
      <c r="F180" s="278"/>
      <c r="G180" s="277"/>
      <c r="H180" s="277"/>
      <c r="I180" s="277"/>
      <c r="J180" s="277"/>
      <c r="K180" s="277"/>
      <c r="L180" s="277"/>
      <c r="M180" s="334" t="s">
        <v>588</v>
      </c>
      <c r="N180" s="438" t="s">
        <v>613</v>
      </c>
      <c r="O180" s="330"/>
      <c r="P180" s="433" t="s">
        <v>612</v>
      </c>
      <c r="Q180" s="330">
        <f ca="1">Q179</f>
        <v>2.9820000000000002</v>
      </c>
      <c r="R180" s="330"/>
      <c r="S180" s="330"/>
      <c r="T180" s="330"/>
      <c r="U180" s="330"/>
      <c r="W180" s="429" t="str">
        <f t="shared" si="100"/>
        <v>Y</v>
      </c>
      <c r="X180" s="429" t="str">
        <f t="shared" si="100"/>
        <v>CAFCAE</v>
      </c>
      <c r="Y180" s="429"/>
      <c r="Z180" s="434" t="str">
        <f t="shared" si="101"/>
        <v>Certified Assessment Evaluator</v>
      </c>
      <c r="AA180" s="431">
        <f t="shared" ca="1" si="101"/>
        <v>2.9820000000000002</v>
      </c>
      <c r="AB180" s="354"/>
      <c r="AC180" s="354"/>
      <c r="AD180" s="354"/>
      <c r="AE180" s="354"/>
    </row>
    <row r="181" spans="1:31" s="231" customFormat="1">
      <c r="A181" s="278"/>
      <c r="B181" s="293" t="s">
        <v>317</v>
      </c>
      <c r="C181" s="278"/>
      <c r="D181" s="279"/>
      <c r="E181" s="278"/>
      <c r="F181" s="278"/>
      <c r="G181" s="277"/>
      <c r="H181" s="277"/>
      <c r="I181" s="277"/>
      <c r="J181" s="277"/>
      <c r="K181" s="277"/>
      <c r="L181" s="277"/>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A182" s="278"/>
      <c r="B182" s="292"/>
      <c r="C182" s="278"/>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31"/>
      <c r="AB182" s="354"/>
      <c r="AC182" s="354"/>
      <c r="AD182" s="354"/>
      <c r="AE182" s="354"/>
    </row>
    <row r="183" spans="1:31">
      <c r="A183" s="439" t="s">
        <v>687</v>
      </c>
      <c r="M183" s="331" t="s">
        <v>588</v>
      </c>
      <c r="N183" s="438" t="s">
        <v>615</v>
      </c>
      <c r="P183" s="433" t="s">
        <v>614</v>
      </c>
      <c r="Q183" s="473" cm="1">
        <f t="array" aca="1" ref="Q183" ca="1">ROUND(IF($M183="Y",VLOOKUP(N183,INDIRECT($N$2),Q$5,0)*INDIRECT($M$3),VLOOKUP(N183,INDIRECT($N$2),Q$5,0)),3)</f>
        <v>11.457000000000001</v>
      </c>
      <c r="W183" s="429" t="str">
        <f t="shared" ref="W183:X183" si="102">M183</f>
        <v>Y</v>
      </c>
      <c r="X183" s="429" t="str">
        <f t="shared" si="102"/>
        <v>CAFBIL</v>
      </c>
      <c r="Y183" s="429"/>
      <c r="Z183" s="434" t="str">
        <f t="shared" ref="Z183:AA183" si="103">P183</f>
        <v>Bi-lingual Premium Pay</v>
      </c>
      <c r="AA183" s="431">
        <f t="shared" ca="1" si="103"/>
        <v>11.457000000000001</v>
      </c>
    </row>
    <row r="184" spans="1:31">
      <c r="B184" s="443" t="s">
        <v>688</v>
      </c>
      <c r="Q184" s="411"/>
    </row>
    <row r="185" spans="1:31">
      <c r="B185" s="459" t="str">
        <f ca="1">TEXT(Q183,"$###.000")&amp;" per day when assigned and used."</f>
        <v>$11.457 per day when assigned and used.</v>
      </c>
      <c r="Q185" s="411"/>
    </row>
    <row r="187" spans="1:31">
      <c r="A187" s="505" t="s">
        <v>792</v>
      </c>
    </row>
    <row r="188" spans="1:31">
      <c r="B188" s="508" t="str">
        <f ca="1">"Evidence Technicians and Security Specialists are eligible for a training premium of "&amp;TEXT(Q188,"$#.00")&amp;" per hour spent performing training duties."</f>
        <v>Evidence Technicians and Security Specialists are eligible for a training premium of $2.00 per hour spent performing training duties.</v>
      </c>
      <c r="M188" s="331" t="s">
        <v>619</v>
      </c>
      <c r="N188" s="331" t="s">
        <v>793</v>
      </c>
      <c r="P188" s="332" t="s">
        <v>794</v>
      </c>
      <c r="Q188" s="473" cm="1">
        <f t="array" aca="1" ref="Q188" ca="1">ROUND(IF($M188="Y",VLOOKUP(N188,INDIRECT($N$2),Q$5,0)*INDIRECT($M$3),VLOOKUP(N188,INDIRECT($N$2),Q$5,0)),3)</f>
        <v>2</v>
      </c>
    </row>
    <row r="189" spans="1:31">
      <c r="B189" s="506" t="s">
        <v>796</v>
      </c>
    </row>
    <row r="190" spans="1:31">
      <c r="B190" s="506" t="s">
        <v>795</v>
      </c>
    </row>
  </sheetData>
  <sheetProtection sheet="1" objects="1" scenarios="1" autoFilter="0"/>
  <autoFilter ref="A6:AE146" xr:uid="{1C6F54A3-1FD5-4B1E-838B-B21D525CC08D}"/>
  <sortState xmlns:xlrd2="http://schemas.microsoft.com/office/spreadsheetml/2017/richdata2" ref="A7:AE146">
    <sortCondition ref="B7:B146"/>
  </sortState>
  <mergeCells count="3">
    <mergeCell ref="A1:D1"/>
    <mergeCell ref="A2:K2"/>
    <mergeCell ref="B5:F5"/>
  </mergeCells>
  <conditionalFormatting sqref="A1:A1048576">
    <cfRule type="duplicateValues" dxfId="11" priority="1"/>
  </conditionalFormatting>
  <conditionalFormatting sqref="G7:L146">
    <cfRule type="cellIs" dxfId="10" priority="4" operator="equal">
      <formula>0</formula>
    </cfRule>
    <cfRule type="cellIs" dxfId="9" priority="5" operator="greaterThanOrEqual">
      <formula>100</formula>
    </cfRule>
    <cfRule type="cellIs" dxfId="8" priority="6" operator="lessThan">
      <formula>100</formula>
    </cfRule>
  </conditionalFormatting>
  <conditionalFormatting sqref="Q7:U180">
    <cfRule type="cellIs" dxfId="7" priority="2" operator="lessThan">
      <formula>100</formula>
    </cfRule>
    <cfRule type="cellIs" dxfId="6" priority="3" operator="greaterThanOrEqual">
      <formula>100</formula>
    </cfRule>
  </conditionalFormatting>
  <pageMargins left="0.25" right="0.25" top="0.75" bottom="0.75" header="0.3" footer="0.3"/>
  <pageSetup paperSize="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4D13-0621-4C21-8C7E-92C42C41D42B}">
  <sheetPr>
    <tabColor theme="8"/>
  </sheetPr>
  <dimension ref="A1:AE191"/>
  <sheetViews>
    <sheetView showGridLines="0"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140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18.2851562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2" width="2.28515625" style="230" bestFit="1" customWidth="1"/>
    <col min="33" max="35" width="11.42578125" style="230" customWidth="1"/>
    <col min="36" max="16384" width="9.28515625" style="230"/>
  </cols>
  <sheetData>
    <row r="1" spans="1:31">
      <c r="A1" s="557" t="s">
        <v>718</v>
      </c>
      <c r="B1" s="557"/>
      <c r="C1" s="557"/>
      <c r="D1" s="557"/>
      <c r="M1" s="479" t="s">
        <v>738</v>
      </c>
      <c r="N1" s="480">
        <v>46023</v>
      </c>
    </row>
    <row r="2" spans="1:31">
      <c r="A2" s="554" t="s">
        <v>691</v>
      </c>
      <c r="B2" s="555"/>
      <c r="C2" s="555"/>
      <c r="D2" s="555"/>
      <c r="E2" s="555"/>
      <c r="F2" s="555"/>
      <c r="G2" s="555"/>
      <c r="H2" s="555"/>
      <c r="I2" s="555"/>
      <c r="J2" s="555"/>
      <c r="K2" s="555"/>
      <c r="L2" s="503"/>
      <c r="M2" s="491" t="s">
        <v>616</v>
      </c>
      <c r="N2" s="493" t="str">
        <f>"Data"&amp;VLOOKUP(MONTH(N1),Months,2,0)&amp;YEAR(N1)</f>
        <v>DataJan2026</v>
      </c>
    </row>
    <row r="3" spans="1:31" s="57" customFormat="1">
      <c r="A3" s="475" t="s">
        <v>736</v>
      </c>
      <c r="B3" s="476">
        <v>46388</v>
      </c>
      <c r="C3" s="478">
        <v>0.03</v>
      </c>
      <c r="D3" s="477" t="s">
        <v>752</v>
      </c>
      <c r="E3" s="475"/>
      <c r="F3" s="384"/>
      <c r="G3" s="384"/>
      <c r="H3" s="384"/>
      <c r="I3" s="384"/>
      <c r="J3" s="384"/>
      <c r="K3" s="384"/>
      <c r="L3" s="384"/>
      <c r="M3" s="492" t="str">
        <f>"IncrPerc"&amp;VLOOKUP(MONTH(B3),Months,2,0)&amp;YEAR(B3)</f>
        <v>IncrPercJan2027</v>
      </c>
      <c r="N3" s="494">
        <f>C3+100%</f>
        <v>1.03</v>
      </c>
      <c r="O3" s="388"/>
      <c r="P3" s="388"/>
      <c r="Q3" s="387"/>
      <c r="R3" s="387"/>
      <c r="S3" s="387"/>
      <c r="T3" s="387"/>
      <c r="U3" s="387"/>
      <c r="W3" s="389"/>
      <c r="X3" s="389"/>
      <c r="Y3" s="389"/>
      <c r="Z3" s="389"/>
      <c r="AA3" s="389"/>
      <c r="AB3" s="389"/>
      <c r="AC3" s="389"/>
      <c r="AD3" s="389"/>
      <c r="AE3" s="389"/>
    </row>
    <row r="4" spans="1:31" s="57" customFormat="1">
      <c r="A4" s="504" t="s">
        <v>807</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56"/>
      <c r="C5" s="556"/>
      <c r="D5" s="556"/>
      <c r="E5" s="556"/>
      <c r="F5" s="556"/>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8" ca="1" si="0">Q7</f>
        <v>33.459000000000003</v>
      </c>
      <c r="H7" s="409">
        <f t="shared" ref="H7:H38" ca="1" si="1">R7</f>
        <v>35.133000000000003</v>
      </c>
      <c r="I7" s="409">
        <f t="shared" ref="I7:I38" ca="1" si="2">S7</f>
        <v>36.89</v>
      </c>
      <c r="J7" s="409">
        <f t="shared" ref="J7:J38" ca="1" si="3">T7</f>
        <v>38.734000000000002</v>
      </c>
      <c r="K7" s="409">
        <f t="shared" ref="K7:K38" ca="1" si="4">U7</f>
        <v>40.670999999999999</v>
      </c>
      <c r="L7" s="502"/>
      <c r="M7" s="335" t="s">
        <v>588</v>
      </c>
      <c r="N7" s="331" t="str">
        <f t="shared" ref="N7:N38" si="5">A7</f>
        <v>02845C</v>
      </c>
      <c r="O7" s="410" t="str">
        <f t="shared" ref="O7:O29" si="6">D7</f>
        <v>141</v>
      </c>
      <c r="P7" s="332" t="str">
        <f t="shared" ref="P7:P38" si="7">B7</f>
        <v xml:space="preserve">311 Customer Service Agent I </v>
      </c>
      <c r="Q7" s="411" cm="1">
        <f t="array" aca="1" ref="Q7" ca="1">ROUND(IF($M7="Y",VLOOKUP($N7,INDIRECT($N$2),Q$5,0)*INDIRECT($M$3),VLOOKUP($N7,INDIRECT($N$2),Q$5,0)),IF(LEFT($E7,1)="N",3,0))</f>
        <v>33.459000000000003</v>
      </c>
      <c r="R7" s="411" cm="1">
        <f t="array" aca="1" ref="R7" ca="1">ROUND(IF($M7="Y",VLOOKUP($N7,INDIRECT($N$2),R$5,0)*INDIRECT($M$3),VLOOKUP($N7,INDIRECT($N$2),R$5,0)),IF(LEFT($E7,1)="N",3,0))</f>
        <v>35.133000000000003</v>
      </c>
      <c r="S7" s="411" cm="1">
        <f t="array" aca="1" ref="S7" ca="1">ROUND(IF($M7="Y",VLOOKUP($N7,INDIRECT($N$2),S$5,0)*INDIRECT($M$3),VLOOKUP($N7,INDIRECT($N$2),S$5,0)),IF(LEFT($E7,1)="N",3,0))</f>
        <v>36.89</v>
      </c>
      <c r="T7" s="411" cm="1">
        <f t="array" aca="1" ref="T7" ca="1">ROUND(IF($M7="Y",VLOOKUP($N7,INDIRECT($N$2),T$5,0)*INDIRECT($M$3),VLOOKUP($N7,INDIRECT($N$2),T$5,0)),IF(LEFT($E7,1)="N",3,0))</f>
        <v>38.734000000000002</v>
      </c>
      <c r="U7" s="411" cm="1">
        <f t="array" aca="1" ref="U7" ca="1">ROUND(IF($M7="Y",VLOOKUP($N7,INDIRECT($N$2),U$5,0)*INDIRECT($M$3),VLOOKUP($N7,INDIRECT($N$2),U$5,0)),IF(LEFT($E7,1)="N",3,0))</f>
        <v>40.670999999999999</v>
      </c>
      <c r="V7" s="482"/>
      <c r="W7" s="412" t="str">
        <f t="shared" ref="W7:Z12" si="8">M7</f>
        <v>Y</v>
      </c>
      <c r="X7" s="355" t="str">
        <f t="shared" si="8"/>
        <v>02845C</v>
      </c>
      <c r="Y7" s="413" t="str">
        <f t="shared" si="8"/>
        <v>141</v>
      </c>
      <c r="Z7" s="355" t="str">
        <f t="shared" si="8"/>
        <v xml:space="preserve">311 Customer Service Agent I </v>
      </c>
      <c r="AA7" s="414">
        <f t="shared" ref="AA7:AA38" ca="1" si="9">IF(LEFT($E7,1)="N",Q7,ROUNDUP(Q7/2080,3))</f>
        <v>33.459000000000003</v>
      </c>
      <c r="AB7" s="414">
        <f t="shared" ref="AB7:AB38" ca="1" si="10">IF(LEFT($E7,1)="N",R7,ROUNDUP(R7/2080,3))</f>
        <v>35.133000000000003</v>
      </c>
      <c r="AC7" s="414">
        <f t="shared" ref="AC7:AC38" ca="1" si="11">IF(LEFT($E7,1)="N",S7,ROUNDUP(S7/2080,3))</f>
        <v>36.89</v>
      </c>
      <c r="AD7" s="414">
        <f t="shared" ref="AD7:AD38" ca="1" si="12">IF(LEFT($E7,1)="N",T7,ROUNDUP(T7/2080,3))</f>
        <v>38.734000000000002</v>
      </c>
      <c r="AE7" s="414">
        <f t="shared" ref="AE7:AE38" ca="1" si="13">IF(LEFT($E7,1)="N",U7,ROUNDUP(U7/2080,3))</f>
        <v>40.670999999999999</v>
      </c>
    </row>
    <row r="8" spans="1:31">
      <c r="A8" s="406" t="s">
        <v>112</v>
      </c>
      <c r="B8" s="464" t="s">
        <v>663</v>
      </c>
      <c r="C8" s="406">
        <v>7</v>
      </c>
      <c r="D8" s="407" t="s">
        <v>66</v>
      </c>
      <c r="E8" s="406" t="s">
        <v>43</v>
      </c>
      <c r="F8" s="406">
        <v>326</v>
      </c>
      <c r="G8" s="409">
        <f t="shared" ca="1" si="0"/>
        <v>34.75</v>
      </c>
      <c r="H8" s="409">
        <f t="shared" ca="1" si="1"/>
        <v>36.485999999999997</v>
      </c>
      <c r="I8" s="409">
        <f t="shared" ca="1" si="2"/>
        <v>38.311999999999998</v>
      </c>
      <c r="J8" s="409">
        <f t="shared" ca="1" si="3"/>
        <v>40.228000000000002</v>
      </c>
      <c r="K8" s="409">
        <f t="shared" ca="1" si="4"/>
        <v>42.238</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34.75</v>
      </c>
      <c r="R8" s="411" cm="1">
        <f t="array" aca="1" ref="R8" ca="1">ROUND(IF($M8="Y",VLOOKUP($N8,INDIRECT($N$2),R$5,0)*INDIRECT($M$3),VLOOKUP($N8,INDIRECT($N$2),R$5,0)),IF(LEFT($E8,1)="N",3,0))</f>
        <v>36.485999999999997</v>
      </c>
      <c r="S8" s="411" cm="1">
        <f t="array" aca="1" ref="S8" ca="1">ROUND(IF($M8="Y",VLOOKUP($N8,INDIRECT($N$2),S$5,0)*INDIRECT($M$3),VLOOKUP($N8,INDIRECT($N$2),S$5,0)),IF(LEFT($E8,1)="N",3,0))</f>
        <v>38.311999999999998</v>
      </c>
      <c r="T8" s="411" cm="1">
        <f t="array" aca="1" ref="T8" ca="1">ROUND(IF($M8="Y",VLOOKUP($N8,INDIRECT($N$2),T$5,0)*INDIRECT($M$3),VLOOKUP($N8,INDIRECT($N$2),T$5,0)),IF(LEFT($E8,1)="N",3,0))</f>
        <v>40.228000000000002</v>
      </c>
      <c r="U8" s="411" cm="1">
        <f t="array" aca="1" ref="U8" ca="1">ROUND(IF($M8="Y",VLOOKUP($N8,INDIRECT($N$2),U$5,0)*INDIRECT($M$3),VLOOKUP($N8,INDIRECT($N$2),U$5,0)),IF(LEFT($E8,1)="N",3,0))</f>
        <v>42.238</v>
      </c>
      <c r="V8" s="482"/>
      <c r="W8" s="412" t="str">
        <f t="shared" si="8"/>
        <v>Y</v>
      </c>
      <c r="X8" s="355" t="str">
        <f t="shared" si="8"/>
        <v>02846C</v>
      </c>
      <c r="Y8" s="413" t="str">
        <f t="shared" si="8"/>
        <v>064</v>
      </c>
      <c r="Z8" s="355" t="str">
        <f t="shared" si="8"/>
        <v xml:space="preserve">311 Customer Service Agent II </v>
      </c>
      <c r="AA8" s="414">
        <f t="shared" ca="1" si="9"/>
        <v>34.75</v>
      </c>
      <c r="AB8" s="414">
        <f t="shared" ca="1" si="10"/>
        <v>36.485999999999997</v>
      </c>
      <c r="AC8" s="414">
        <f t="shared" ca="1" si="11"/>
        <v>38.311999999999998</v>
      </c>
      <c r="AD8" s="414">
        <f t="shared" ca="1" si="12"/>
        <v>40.228000000000002</v>
      </c>
      <c r="AE8" s="414">
        <f t="shared" ca="1" si="13"/>
        <v>42.238</v>
      </c>
    </row>
    <row r="9" spans="1:31">
      <c r="A9" s="406" t="s">
        <v>41</v>
      </c>
      <c r="B9" s="464" t="s">
        <v>44</v>
      </c>
      <c r="C9" s="406">
        <v>4</v>
      </c>
      <c r="D9" s="407" t="s">
        <v>42</v>
      </c>
      <c r="E9" s="406" t="s">
        <v>43</v>
      </c>
      <c r="F9" s="406">
        <v>188</v>
      </c>
      <c r="G9" s="409">
        <f t="shared" ca="1" si="0"/>
        <v>23.254999999999999</v>
      </c>
      <c r="H9" s="409">
        <f t="shared" ca="1" si="1"/>
        <v>24.420999999999999</v>
      </c>
      <c r="I9" s="409">
        <f t="shared" ca="1" si="2"/>
        <v>25.64</v>
      </c>
      <c r="J9" s="409">
        <f t="shared" ca="1" si="3"/>
        <v>26.922000000000001</v>
      </c>
      <c r="K9" s="409">
        <f t="shared" ca="1" si="4"/>
        <v>28.268000000000001</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23.254999999999999</v>
      </c>
      <c r="R9" s="411" cm="1">
        <f t="array" aca="1" ref="R9" ca="1">ROUND(IF($M9="Y",VLOOKUP($N9,INDIRECT($N$2),R$5,0)*INDIRECT($M$3),VLOOKUP($N9,INDIRECT($N$2),R$5,0)),IF(LEFT($E9,1)="N",3,0))</f>
        <v>24.420999999999999</v>
      </c>
      <c r="S9" s="411" cm="1">
        <f t="array" aca="1" ref="S9" ca="1">ROUND(IF($M9="Y",VLOOKUP($N9,INDIRECT($N$2),S$5,0)*INDIRECT($M$3),VLOOKUP($N9,INDIRECT($N$2),S$5,0)),IF(LEFT($E9,1)="N",3,0))</f>
        <v>25.64</v>
      </c>
      <c r="T9" s="411" cm="1">
        <f t="array" aca="1" ref="T9" ca="1">ROUND(IF($M9="Y",VLOOKUP($N9,INDIRECT($N$2),T$5,0)*INDIRECT($M$3),VLOOKUP($N9,INDIRECT($N$2),T$5,0)),IF(LEFT($E9,1)="N",3,0))</f>
        <v>26.922000000000001</v>
      </c>
      <c r="U9" s="411" cm="1">
        <f t="array" aca="1" ref="U9" ca="1">ROUND(IF($M9="Y",VLOOKUP($N9,INDIRECT($N$2),U$5,0)*INDIRECT($M$3),VLOOKUP($N9,INDIRECT($N$2),U$5,0)),IF(LEFT($E9,1)="N",3,0))</f>
        <v>28.268000000000001</v>
      </c>
      <c r="V9" s="482"/>
      <c r="W9" s="412" t="str">
        <f t="shared" si="8"/>
        <v>Y</v>
      </c>
      <c r="X9" s="355" t="str">
        <f t="shared" si="8"/>
        <v>00030C</v>
      </c>
      <c r="Y9" s="413" t="str">
        <f t="shared" si="8"/>
        <v>018</v>
      </c>
      <c r="Z9" s="355" t="str">
        <f t="shared" si="8"/>
        <v xml:space="preserve">Account Clerk I  </v>
      </c>
      <c r="AA9" s="414">
        <f t="shared" ca="1" si="9"/>
        <v>23.254999999999999</v>
      </c>
      <c r="AB9" s="414">
        <f t="shared" ca="1" si="10"/>
        <v>24.420999999999999</v>
      </c>
      <c r="AC9" s="414">
        <f t="shared" ca="1" si="11"/>
        <v>25.64</v>
      </c>
      <c r="AD9" s="414">
        <f t="shared" ca="1" si="12"/>
        <v>26.922000000000001</v>
      </c>
      <c r="AE9" s="414">
        <f t="shared" ca="1" si="13"/>
        <v>28.268000000000001</v>
      </c>
    </row>
    <row r="10" spans="1:31">
      <c r="A10" s="406" t="s">
        <v>45</v>
      </c>
      <c r="B10" s="464" t="s">
        <v>47</v>
      </c>
      <c r="C10" s="406">
        <v>5</v>
      </c>
      <c r="D10" s="407" t="s">
        <v>46</v>
      </c>
      <c r="E10" s="406" t="s">
        <v>43</v>
      </c>
      <c r="F10" s="406">
        <v>260</v>
      </c>
      <c r="G10" s="409">
        <f t="shared" ca="1" si="0"/>
        <v>29.664000000000001</v>
      </c>
      <c r="H10" s="409">
        <f t="shared" ca="1" si="1"/>
        <v>31.149000000000001</v>
      </c>
      <c r="I10" s="409">
        <f t="shared" ca="1" si="2"/>
        <v>32.704999999999998</v>
      </c>
      <c r="J10" s="409">
        <f t="shared" ca="1" si="3"/>
        <v>34.340000000000003</v>
      </c>
      <c r="K10" s="409">
        <f t="shared" ca="1" si="4"/>
        <v>36.058</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29.664000000000001</v>
      </c>
      <c r="R10" s="411" cm="1">
        <f t="array" aca="1" ref="R10" ca="1">ROUND(IF($M10="Y",VLOOKUP($N10,INDIRECT($N$2),R$5,0)*INDIRECT($M$3),VLOOKUP($N10,INDIRECT($N$2),R$5,0)),IF(LEFT($E10,1)="N",3,0))</f>
        <v>31.149000000000001</v>
      </c>
      <c r="S10" s="411" cm="1">
        <f t="array" aca="1" ref="S10" ca="1">ROUND(IF($M10="Y",VLOOKUP($N10,INDIRECT($N$2),S$5,0)*INDIRECT($M$3),VLOOKUP($N10,INDIRECT($N$2),S$5,0)),IF(LEFT($E10,1)="N",3,0))</f>
        <v>32.704999999999998</v>
      </c>
      <c r="T10" s="411" cm="1">
        <f t="array" aca="1" ref="T10" ca="1">ROUND(IF($M10="Y",VLOOKUP($N10,INDIRECT($N$2),T$5,0)*INDIRECT($M$3),VLOOKUP($N10,INDIRECT($N$2),T$5,0)),IF(LEFT($E10,1)="N",3,0))</f>
        <v>34.340000000000003</v>
      </c>
      <c r="U10" s="411" cm="1">
        <f t="array" aca="1" ref="U10" ca="1">ROUND(IF($M10="Y",VLOOKUP($N10,INDIRECT($N$2),U$5,0)*INDIRECT($M$3),VLOOKUP($N10,INDIRECT($N$2),U$5,0)),IF(LEFT($E10,1)="N",3,0))</f>
        <v>36.058</v>
      </c>
      <c r="V10" s="482"/>
      <c r="W10" s="412" t="str">
        <f t="shared" si="8"/>
        <v>Y</v>
      </c>
      <c r="X10" s="355" t="str">
        <f t="shared" si="8"/>
        <v>00070C</v>
      </c>
      <c r="Y10" s="413" t="str">
        <f t="shared" si="8"/>
        <v>056</v>
      </c>
      <c r="Z10" s="355" t="str">
        <f t="shared" si="8"/>
        <v xml:space="preserve">Account Clerk II  </v>
      </c>
      <c r="AA10" s="414">
        <f t="shared" ca="1" si="9"/>
        <v>29.664000000000001</v>
      </c>
      <c r="AB10" s="414">
        <f t="shared" ca="1" si="10"/>
        <v>31.149000000000001</v>
      </c>
      <c r="AC10" s="414">
        <f t="shared" ca="1" si="11"/>
        <v>32.704999999999998</v>
      </c>
      <c r="AD10" s="414">
        <f t="shared" ca="1" si="12"/>
        <v>34.340000000000003</v>
      </c>
      <c r="AE10" s="414">
        <f t="shared" ca="1" si="13"/>
        <v>36.058</v>
      </c>
    </row>
    <row r="11" spans="1:31">
      <c r="A11" s="406" t="s">
        <v>48</v>
      </c>
      <c r="B11" s="464" t="s">
        <v>50</v>
      </c>
      <c r="C11" s="406">
        <v>5</v>
      </c>
      <c r="D11" s="407" t="s">
        <v>135</v>
      </c>
      <c r="E11" s="406" t="s">
        <v>43</v>
      </c>
      <c r="F11" s="406">
        <v>265</v>
      </c>
      <c r="G11" s="409">
        <f t="shared" ca="1" si="0"/>
        <v>29.664000000000001</v>
      </c>
      <c r="H11" s="409">
        <f t="shared" ca="1" si="1"/>
        <v>31.149000000000001</v>
      </c>
      <c r="I11" s="409">
        <f t="shared" ca="1" si="2"/>
        <v>32.704999999999998</v>
      </c>
      <c r="J11" s="409">
        <f t="shared" ca="1" si="3"/>
        <v>34.340000000000003</v>
      </c>
      <c r="K11" s="409">
        <f t="shared" ca="1" si="4"/>
        <v>36.058</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29.664000000000001</v>
      </c>
      <c r="R11" s="411" cm="1">
        <f t="array" aca="1" ref="R11" ca="1">ROUND(IF($M11="Y",VLOOKUP($N11,INDIRECT($N$2),R$5,0)*INDIRECT($M$3),VLOOKUP($N11,INDIRECT($N$2),R$5,0)),IF(LEFT($E11,1)="N",3,0))</f>
        <v>31.149000000000001</v>
      </c>
      <c r="S11" s="411" cm="1">
        <f t="array" aca="1" ref="S11" ca="1">ROUND(IF($M11="Y",VLOOKUP($N11,INDIRECT($N$2),S$5,0)*INDIRECT($M$3),VLOOKUP($N11,INDIRECT($N$2),S$5,0)),IF(LEFT($E11,1)="N",3,0))</f>
        <v>32.704999999999998</v>
      </c>
      <c r="T11" s="411" cm="1">
        <f t="array" aca="1" ref="T11" ca="1">ROUND(IF($M11="Y",VLOOKUP($N11,INDIRECT($N$2),T$5,0)*INDIRECT($M$3),VLOOKUP($N11,INDIRECT($N$2),T$5,0)),IF(LEFT($E11,1)="N",3,0))</f>
        <v>34.340000000000003</v>
      </c>
      <c r="U11" s="411" cm="1">
        <f t="array" aca="1" ref="U11" ca="1">ROUND(IF($M11="Y",VLOOKUP($N11,INDIRECT($N$2),U$5,0)*INDIRECT($M$3),VLOOKUP($N11,INDIRECT($N$2),U$5,0)),IF(LEFT($E11,1)="N",3,0))</f>
        <v>36.058</v>
      </c>
      <c r="V11" s="482"/>
      <c r="W11" s="412" t="str">
        <f t="shared" si="8"/>
        <v>Y</v>
      </c>
      <c r="X11" s="355" t="str">
        <f t="shared" si="8"/>
        <v>00170C</v>
      </c>
      <c r="Y11" s="413" t="str">
        <f t="shared" si="8"/>
        <v>130</v>
      </c>
      <c r="Z11" s="355" t="str">
        <f t="shared" si="8"/>
        <v>Account Maintenance Representative</v>
      </c>
      <c r="AA11" s="414">
        <f t="shared" ca="1" si="9"/>
        <v>29.664000000000001</v>
      </c>
      <c r="AB11" s="414">
        <f t="shared" ca="1" si="10"/>
        <v>31.149000000000001</v>
      </c>
      <c r="AC11" s="414">
        <f t="shared" ca="1" si="11"/>
        <v>32.704999999999998</v>
      </c>
      <c r="AD11" s="414">
        <f t="shared" ca="1" si="12"/>
        <v>34.340000000000003</v>
      </c>
      <c r="AE11" s="414">
        <f t="shared" ca="1" si="13"/>
        <v>36.058</v>
      </c>
    </row>
    <row r="12" spans="1:31">
      <c r="A12" s="406" t="s">
        <v>51</v>
      </c>
      <c r="B12" s="464" t="s">
        <v>52</v>
      </c>
      <c r="C12" s="406">
        <v>6</v>
      </c>
      <c r="D12" s="407">
        <v>161</v>
      </c>
      <c r="E12" s="406" t="s">
        <v>43</v>
      </c>
      <c r="F12" s="406">
        <v>287</v>
      </c>
      <c r="G12" s="409">
        <f t="shared" ca="1" si="0"/>
        <v>32.185000000000002</v>
      </c>
      <c r="H12" s="409">
        <f t="shared" ca="1" si="1"/>
        <v>33.792000000000002</v>
      </c>
      <c r="I12" s="409">
        <f t="shared" ca="1" si="2"/>
        <v>35.481999999999999</v>
      </c>
      <c r="J12" s="409">
        <f t="shared" ca="1" si="3"/>
        <v>37.256999999999998</v>
      </c>
      <c r="K12" s="409">
        <f t="shared" ca="1" si="4"/>
        <v>39.119</v>
      </c>
      <c r="L12" s="502"/>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32.185000000000002</v>
      </c>
      <c r="R12" s="411" cm="1">
        <f t="array" aca="1" ref="R12" ca="1">ROUND(IF($M12="Y",VLOOKUP($N12,INDIRECT($N$2),R$5,0)*INDIRECT($M$3),VLOOKUP($N12,INDIRECT($N$2),R$5,0)),IF(LEFT($E12,1)="N",3,0))</f>
        <v>33.792000000000002</v>
      </c>
      <c r="S12" s="411" cm="1">
        <f t="array" aca="1" ref="S12" ca="1">ROUND(IF($M12="Y",VLOOKUP($N12,INDIRECT($N$2),S$5,0)*INDIRECT($M$3),VLOOKUP($N12,INDIRECT($N$2),S$5,0)),IF(LEFT($E12,1)="N",3,0))</f>
        <v>35.481999999999999</v>
      </c>
      <c r="T12" s="411" cm="1">
        <f t="array" aca="1" ref="T12" ca="1">ROUND(IF($M12="Y",VLOOKUP($N12,INDIRECT($N$2),T$5,0)*INDIRECT($M$3),VLOOKUP($N12,INDIRECT($N$2),T$5,0)),IF(LEFT($E12,1)="N",3,0))</f>
        <v>37.256999999999998</v>
      </c>
      <c r="U12" s="411" cm="1">
        <f t="array" aca="1" ref="U12" ca="1">ROUND(IF($M12="Y",VLOOKUP($N12,INDIRECT($N$2),U$5,0)*INDIRECT($M$3),VLOOKUP($N12,INDIRECT($N$2),U$5,0)),IF(LEFT($E12,1)="N",3,0))</f>
        <v>39.119</v>
      </c>
      <c r="V12" s="482"/>
      <c r="W12" s="412" t="str">
        <f t="shared" si="8"/>
        <v>Y</v>
      </c>
      <c r="X12" s="355" t="str">
        <f t="shared" si="8"/>
        <v>00076C</v>
      </c>
      <c r="Y12" s="413">
        <f t="shared" si="8"/>
        <v>161</v>
      </c>
      <c r="Z12" s="355" t="str">
        <f t="shared" si="8"/>
        <v>Accounting Technician</v>
      </c>
      <c r="AA12" s="414">
        <f t="shared" ca="1" si="9"/>
        <v>32.185000000000002</v>
      </c>
      <c r="AB12" s="414">
        <f t="shared" ca="1" si="10"/>
        <v>33.792000000000002</v>
      </c>
      <c r="AC12" s="414">
        <f t="shared" ca="1" si="11"/>
        <v>35.481999999999999</v>
      </c>
      <c r="AD12" s="414">
        <f t="shared" ca="1" si="12"/>
        <v>37.256999999999998</v>
      </c>
      <c r="AE12" s="414">
        <f t="shared" ca="1" si="13"/>
        <v>39.119</v>
      </c>
    </row>
    <row r="13" spans="1:31">
      <c r="A13" s="406" t="s">
        <v>678</v>
      </c>
      <c r="B13" s="464" t="s">
        <v>679</v>
      </c>
      <c r="C13" s="406">
        <v>7</v>
      </c>
      <c r="D13" s="407" t="s">
        <v>121</v>
      </c>
      <c r="E13" s="406" t="s">
        <v>43</v>
      </c>
      <c r="F13" s="406">
        <v>323</v>
      </c>
      <c r="G13" s="409">
        <f t="shared" ca="1" si="0"/>
        <v>34.75</v>
      </c>
      <c r="H13" s="409">
        <f t="shared" ca="1" si="1"/>
        <v>36.485999999999997</v>
      </c>
      <c r="I13" s="409">
        <f t="shared" ca="1" si="2"/>
        <v>38.311999999999998</v>
      </c>
      <c r="J13" s="409">
        <f t="shared" ca="1" si="3"/>
        <v>40.228000000000002</v>
      </c>
      <c r="K13" s="409">
        <f t="shared" ca="1" si="4"/>
        <v>42.238999999999997</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34.75</v>
      </c>
      <c r="R13" s="411" cm="1">
        <f t="array" aca="1" ref="R13" ca="1">ROUND(IF($M13="Y",VLOOKUP($N13,INDIRECT($N$2),R$5,0)*INDIRECT($M$3),VLOOKUP($N13,INDIRECT($N$2),R$5,0)),IF(LEFT($E13,1)="N",3,0))</f>
        <v>36.485999999999997</v>
      </c>
      <c r="S13" s="411" cm="1">
        <f t="array" aca="1" ref="S13" ca="1">ROUND(IF($M13="Y",VLOOKUP($N13,INDIRECT($N$2),S$5,0)*INDIRECT($M$3),VLOOKUP($N13,INDIRECT($N$2),S$5,0)),IF(LEFT($E13,1)="N",3,0))</f>
        <v>38.311999999999998</v>
      </c>
      <c r="T13" s="411" cm="1">
        <f t="array" aca="1" ref="T13" ca="1">ROUND(IF($M13="Y",VLOOKUP($N13,INDIRECT($N$2),T$5,0)*INDIRECT($M$3),VLOOKUP($N13,INDIRECT($N$2),T$5,0)),IF(LEFT($E13,1)="N",3,0))</f>
        <v>40.228000000000002</v>
      </c>
      <c r="U13" s="411" cm="1">
        <f t="array" aca="1" ref="U13" ca="1">ROUND(IF($M13="Y",VLOOKUP($N13,INDIRECT($N$2),U$5,0)*INDIRECT($M$3),VLOOKUP($N13,INDIRECT($N$2),U$5,0)),IF(LEFT($E13,1)="N",3,0))</f>
        <v>42.238999999999997</v>
      </c>
      <c r="V13" s="482"/>
      <c r="W13" s="412" t="s">
        <v>588</v>
      </c>
      <c r="X13" s="355" t="str">
        <f t="shared" ref="X13:X44" si="14">N13</f>
        <v>53045C</v>
      </c>
      <c r="Y13" s="413" t="s">
        <v>121</v>
      </c>
      <c r="Z13" s="355" t="str">
        <f t="shared" ref="Z13:Z44" si="15">P13</f>
        <v>Administrative Assistant Elections &amp; Voter Services</v>
      </c>
      <c r="AA13" s="414">
        <f t="shared" ca="1" si="9"/>
        <v>34.75</v>
      </c>
      <c r="AB13" s="414">
        <f t="shared" ca="1" si="10"/>
        <v>36.485999999999997</v>
      </c>
      <c r="AC13" s="414">
        <f t="shared" ca="1" si="11"/>
        <v>38.311999999999998</v>
      </c>
      <c r="AD13" s="414">
        <f t="shared" ca="1" si="12"/>
        <v>40.228000000000002</v>
      </c>
      <c r="AE13" s="414">
        <f t="shared" ca="1" si="13"/>
        <v>42.238999999999997</v>
      </c>
    </row>
    <row r="14" spans="1:31">
      <c r="A14" s="406" t="s">
        <v>53</v>
      </c>
      <c r="B14" s="464" t="s">
        <v>797</v>
      </c>
      <c r="C14" s="406">
        <v>4</v>
      </c>
      <c r="D14" s="407">
        <v>151</v>
      </c>
      <c r="E14" s="406" t="s">
        <v>43</v>
      </c>
      <c r="F14" s="406">
        <v>220</v>
      </c>
      <c r="G14" s="409">
        <f t="shared" ca="1" si="0"/>
        <v>25.8</v>
      </c>
      <c r="H14" s="409">
        <f t="shared" ca="1" si="1"/>
        <v>27.091999999999999</v>
      </c>
      <c r="I14" s="409">
        <f t="shared" ca="1" si="2"/>
        <v>28.446000000000002</v>
      </c>
      <c r="J14" s="409">
        <f t="shared" ca="1" si="3"/>
        <v>29.867000000000001</v>
      </c>
      <c r="K14" s="409">
        <f t="shared" ca="1" si="4"/>
        <v>31.361000000000001</v>
      </c>
      <c r="L14" s="502"/>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25.8</v>
      </c>
      <c r="R14" s="411" cm="1">
        <f t="array" aca="1" ref="R14" ca="1">ROUND(IF($M14="Y",VLOOKUP($N14,INDIRECT($N$2),R$5,0)*INDIRECT($M$3),VLOOKUP($N14,INDIRECT($N$2),R$5,0)),IF(LEFT($E14,1)="N",3,0))</f>
        <v>27.091999999999999</v>
      </c>
      <c r="S14" s="411" cm="1">
        <f t="array" aca="1" ref="S14" ca="1">ROUND(IF($M14="Y",VLOOKUP($N14,INDIRECT($N$2),S$5,0)*INDIRECT($M$3),VLOOKUP($N14,INDIRECT($N$2),S$5,0)),IF(LEFT($E14,1)="N",3,0))</f>
        <v>28.446000000000002</v>
      </c>
      <c r="T14" s="411" cm="1">
        <f t="array" aca="1" ref="T14" ca="1">ROUND(IF($M14="Y",VLOOKUP($N14,INDIRECT($N$2),T$5,0)*INDIRECT($M$3),VLOOKUP($N14,INDIRECT($N$2),T$5,0)),IF(LEFT($E14,1)="N",3,0))</f>
        <v>29.867000000000001</v>
      </c>
      <c r="U14" s="411" cm="1">
        <f t="array" aca="1" ref="U14" ca="1">ROUND(IF($M14="Y",VLOOKUP($N14,INDIRECT($N$2),U$5,0)*INDIRECT($M$3),VLOOKUP($N14,INDIRECT($N$2),U$5,0)),IF(LEFT($E14,1)="N",3,0))</f>
        <v>31.361000000000001</v>
      </c>
      <c r="V14" s="482"/>
      <c r="W14" s="412" t="str">
        <f>M14</f>
        <v>Y</v>
      </c>
      <c r="X14" s="355" t="str">
        <f t="shared" si="14"/>
        <v>00475C</v>
      </c>
      <c r="Y14" s="413">
        <f t="shared" ref="Y14:Y45" si="16">O14</f>
        <v>151</v>
      </c>
      <c r="Z14" s="355" t="str">
        <f t="shared" si="15"/>
        <v>Animal Care Technician I</v>
      </c>
      <c r="AA14" s="414">
        <f t="shared" ca="1" si="9"/>
        <v>25.8</v>
      </c>
      <c r="AB14" s="414">
        <f t="shared" ca="1" si="10"/>
        <v>27.091999999999999</v>
      </c>
      <c r="AC14" s="414">
        <f t="shared" ca="1" si="11"/>
        <v>28.446000000000002</v>
      </c>
      <c r="AD14" s="414">
        <f t="shared" ca="1" si="12"/>
        <v>29.867000000000001</v>
      </c>
      <c r="AE14" s="414">
        <f t="shared" ca="1" si="13"/>
        <v>31.361000000000001</v>
      </c>
    </row>
    <row r="15" spans="1:31">
      <c r="A15" s="406" t="s">
        <v>55</v>
      </c>
      <c r="B15" s="464" t="s">
        <v>57</v>
      </c>
      <c r="C15" s="406">
        <v>5</v>
      </c>
      <c r="D15" s="407" t="s">
        <v>56</v>
      </c>
      <c r="E15" s="406" t="s">
        <v>43</v>
      </c>
      <c r="F15" s="406">
        <v>250</v>
      </c>
      <c r="G15" s="409">
        <f t="shared" ca="1" si="0"/>
        <v>28.361999999999998</v>
      </c>
      <c r="H15" s="409">
        <f t="shared" ca="1" si="1"/>
        <v>29.779</v>
      </c>
      <c r="I15" s="409">
        <f t="shared" ca="1" si="2"/>
        <v>31.27</v>
      </c>
      <c r="J15" s="409">
        <f t="shared" ca="1" si="3"/>
        <v>32.834000000000003</v>
      </c>
      <c r="K15" s="409">
        <f t="shared" ca="1" si="4"/>
        <v>34.475000000000001</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28.361999999999998</v>
      </c>
      <c r="R15" s="411" cm="1">
        <f t="array" aca="1" ref="R15" ca="1">ROUND(IF($M15="Y",VLOOKUP($N15,INDIRECT($N$2),R$5,0)*INDIRECT($M$3),VLOOKUP($N15,INDIRECT($N$2),R$5,0)),IF(LEFT($E15,1)="N",3,0))</f>
        <v>29.779</v>
      </c>
      <c r="S15" s="411" cm="1">
        <f t="array" aca="1" ref="S15" ca="1">ROUND(IF($M15="Y",VLOOKUP($N15,INDIRECT($N$2),S$5,0)*INDIRECT($M$3),VLOOKUP($N15,INDIRECT($N$2),S$5,0)),IF(LEFT($E15,1)="N",3,0))</f>
        <v>31.27</v>
      </c>
      <c r="T15" s="411" cm="1">
        <f t="array" aca="1" ref="T15" ca="1">ROUND(IF($M15="Y",VLOOKUP($N15,INDIRECT($N$2),T$5,0)*INDIRECT($M$3),VLOOKUP($N15,INDIRECT($N$2),T$5,0)),IF(LEFT($E15,1)="N",3,0))</f>
        <v>32.834000000000003</v>
      </c>
      <c r="U15" s="411" cm="1">
        <f t="array" aca="1" ref="U15" ca="1">ROUND(IF($M15="Y",VLOOKUP($N15,INDIRECT($N$2),U$5,0)*INDIRECT($M$3),VLOOKUP($N15,INDIRECT($N$2),U$5,0)),IF(LEFT($E15,1)="N",3,0))</f>
        <v>34.475000000000001</v>
      </c>
      <c r="V15" s="482"/>
      <c r="W15" s="412" t="str">
        <f>M15</f>
        <v>Y</v>
      </c>
      <c r="X15" s="355" t="str">
        <f t="shared" si="14"/>
        <v>00476C</v>
      </c>
      <c r="Y15" s="413" t="str">
        <f t="shared" si="16"/>
        <v>001</v>
      </c>
      <c r="Z15" s="355" t="str">
        <f t="shared" si="15"/>
        <v>Animal Care Technician II</v>
      </c>
      <c r="AA15" s="414">
        <f t="shared" ca="1" si="9"/>
        <v>28.361999999999998</v>
      </c>
      <c r="AB15" s="414">
        <f t="shared" ca="1" si="10"/>
        <v>29.779</v>
      </c>
      <c r="AC15" s="414">
        <f t="shared" ca="1" si="11"/>
        <v>31.27</v>
      </c>
      <c r="AD15" s="414">
        <f t="shared" ca="1" si="12"/>
        <v>32.834000000000003</v>
      </c>
      <c r="AE15" s="414">
        <f t="shared" ca="1" si="13"/>
        <v>34.475000000000001</v>
      </c>
    </row>
    <row r="16" spans="1:31">
      <c r="A16" s="406" t="s">
        <v>58</v>
      </c>
      <c r="B16" s="465" t="s">
        <v>648</v>
      </c>
      <c r="C16" s="416">
        <v>7</v>
      </c>
      <c r="D16" s="415" t="s">
        <v>66</v>
      </c>
      <c r="E16" s="416" t="s">
        <v>43</v>
      </c>
      <c r="F16" s="416">
        <v>326</v>
      </c>
      <c r="G16" s="409">
        <f t="shared" ca="1" si="0"/>
        <v>34.75</v>
      </c>
      <c r="H16" s="409">
        <f t="shared" ca="1" si="1"/>
        <v>36.485999999999997</v>
      </c>
      <c r="I16" s="409">
        <f t="shared" ca="1" si="2"/>
        <v>38.311999999999998</v>
      </c>
      <c r="J16" s="409">
        <f t="shared" ca="1" si="3"/>
        <v>40.228000000000002</v>
      </c>
      <c r="K16" s="409">
        <f t="shared" ca="1" si="4"/>
        <v>42.238</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34.75</v>
      </c>
      <c r="R16" s="411" cm="1">
        <f t="array" aca="1" ref="R16" ca="1">ROUND(IF($M16="Y",VLOOKUP($N16,INDIRECT($N$2),R$5,0)*INDIRECT($M$3),VLOOKUP($N16,INDIRECT($N$2),R$5,0)),IF(LEFT($E16,1)="N",3,0))</f>
        <v>36.485999999999997</v>
      </c>
      <c r="S16" s="411" cm="1">
        <f t="array" aca="1" ref="S16" ca="1">ROUND(IF($M16="Y",VLOOKUP($N16,INDIRECT($N$2),S$5,0)*INDIRECT($M$3),VLOOKUP($N16,INDIRECT($N$2),S$5,0)),IF(LEFT($E16,1)="N",3,0))</f>
        <v>38.311999999999998</v>
      </c>
      <c r="T16" s="411" cm="1">
        <f t="array" aca="1" ref="T16" ca="1">ROUND(IF($M16="Y",VLOOKUP($N16,INDIRECT($N$2),T$5,0)*INDIRECT($M$3),VLOOKUP($N16,INDIRECT($N$2),T$5,0)),IF(LEFT($E16,1)="N",3,0))</f>
        <v>40.228000000000002</v>
      </c>
      <c r="U16" s="411" cm="1">
        <f t="array" aca="1" ref="U16" ca="1">ROUND(IF($M16="Y",VLOOKUP($N16,INDIRECT($N$2),U$5,0)*INDIRECT($M$3),VLOOKUP($N16,INDIRECT($N$2),U$5,0)),IF(LEFT($E16,1)="N",3,0))</f>
        <v>42.238</v>
      </c>
      <c r="V16" s="482"/>
      <c r="W16" s="412" t="str">
        <f>M16</f>
        <v>Y</v>
      </c>
      <c r="X16" s="355" t="str">
        <f t="shared" si="14"/>
        <v>00480C</v>
      </c>
      <c r="Y16" s="413" t="str">
        <f t="shared" si="16"/>
        <v>064</v>
      </c>
      <c r="Z16" s="355" t="str">
        <f t="shared" si="15"/>
        <v>Animal Control Officer</v>
      </c>
      <c r="AA16" s="414">
        <f t="shared" ca="1" si="9"/>
        <v>34.75</v>
      </c>
      <c r="AB16" s="414">
        <f t="shared" ca="1" si="10"/>
        <v>36.485999999999997</v>
      </c>
      <c r="AC16" s="414">
        <f t="shared" ca="1" si="11"/>
        <v>38.311999999999998</v>
      </c>
      <c r="AD16" s="414">
        <f t="shared" ca="1" si="12"/>
        <v>40.228000000000002</v>
      </c>
      <c r="AE16" s="414">
        <f t="shared" ca="1" si="13"/>
        <v>42.238</v>
      </c>
    </row>
    <row r="17" spans="1:31">
      <c r="A17" s="416" t="s">
        <v>125</v>
      </c>
      <c r="B17" s="465" t="s">
        <v>649</v>
      </c>
      <c r="C17" s="416">
        <v>8</v>
      </c>
      <c r="D17" s="415" t="s">
        <v>565</v>
      </c>
      <c r="E17" s="416" t="s">
        <v>43</v>
      </c>
      <c r="F17" s="416">
        <v>368</v>
      </c>
      <c r="G17" s="409">
        <f t="shared" ca="1" si="0"/>
        <v>38.564999999999998</v>
      </c>
      <c r="H17" s="409">
        <f t="shared" ca="1" si="1"/>
        <v>40.491</v>
      </c>
      <c r="I17" s="409">
        <f t="shared" ca="1" si="2"/>
        <v>42.517000000000003</v>
      </c>
      <c r="J17" s="409">
        <f t="shared" ca="1" si="3"/>
        <v>44.64</v>
      </c>
      <c r="K17" s="409">
        <f t="shared" ca="1" si="4"/>
        <v>46.872</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38.564999999999998</v>
      </c>
      <c r="R17" s="411" cm="1">
        <f t="array" aca="1" ref="R17" ca="1">ROUND(IF($M17="Y",VLOOKUP($N17,INDIRECT($N$2),R$5,0)*INDIRECT($M$3),VLOOKUP($N17,INDIRECT($N$2),R$5,0)),IF(LEFT($E17,1)="N",3,0))</f>
        <v>40.491</v>
      </c>
      <c r="S17" s="411" cm="1">
        <f t="array" aca="1" ref="S17" ca="1">ROUND(IF($M17="Y",VLOOKUP($N17,INDIRECT($N$2),S$5,0)*INDIRECT($M$3),VLOOKUP($N17,INDIRECT($N$2),S$5,0)),IF(LEFT($E17,1)="N",3,0))</f>
        <v>42.517000000000003</v>
      </c>
      <c r="T17" s="411" cm="1">
        <f t="array" aca="1" ref="T17" ca="1">ROUND(IF($M17="Y",VLOOKUP($N17,INDIRECT($N$2),T$5,0)*INDIRECT($M$3),VLOOKUP($N17,INDIRECT($N$2),T$5,0)),IF(LEFT($E17,1)="N",3,0))</f>
        <v>44.64</v>
      </c>
      <c r="U17" s="411" cm="1">
        <f t="array" aca="1" ref="U17" ca="1">ROUND(IF($M17="Y",VLOOKUP($N17,INDIRECT($N$2),U$5,0)*INDIRECT($M$3),VLOOKUP($N17,INDIRECT($N$2),U$5,0)),IF(LEFT($E17,1)="N",3,0))</f>
        <v>46.872</v>
      </c>
      <c r="V17" s="482"/>
      <c r="W17" s="412" t="s">
        <v>588</v>
      </c>
      <c r="X17" s="355" t="str">
        <f t="shared" si="14"/>
        <v>03587C</v>
      </c>
      <c r="Y17" s="413" t="str">
        <f t="shared" si="16"/>
        <v>123</v>
      </c>
      <c r="Z17" s="355" t="str">
        <f t="shared" si="15"/>
        <v>Animal Control Officer, Lead</v>
      </c>
      <c r="AA17" s="414">
        <f t="shared" ca="1" si="9"/>
        <v>38.564999999999998</v>
      </c>
      <c r="AB17" s="414">
        <f t="shared" ca="1" si="10"/>
        <v>40.491</v>
      </c>
      <c r="AC17" s="414">
        <f t="shared" ca="1" si="11"/>
        <v>42.517000000000003</v>
      </c>
      <c r="AD17" s="414">
        <f t="shared" ca="1" si="12"/>
        <v>44.64</v>
      </c>
      <c r="AE17" s="414">
        <f t="shared" ca="1" si="13"/>
        <v>46.872</v>
      </c>
    </row>
    <row r="18" spans="1:31">
      <c r="A18" s="406" t="s">
        <v>498</v>
      </c>
      <c r="B18" s="466" t="s">
        <v>499</v>
      </c>
      <c r="C18" s="406">
        <v>7</v>
      </c>
      <c r="D18" s="407" t="s">
        <v>102</v>
      </c>
      <c r="E18" s="418" t="s">
        <v>43</v>
      </c>
      <c r="F18" s="406">
        <v>338</v>
      </c>
      <c r="G18" s="409">
        <f t="shared" ca="1" si="0"/>
        <v>35.991</v>
      </c>
      <c r="H18" s="409">
        <f t="shared" ca="1" si="1"/>
        <v>37.792999999999999</v>
      </c>
      <c r="I18" s="409">
        <f t="shared" ca="1" si="2"/>
        <v>39.682000000000002</v>
      </c>
      <c r="J18" s="409">
        <f t="shared" ca="1" si="3"/>
        <v>41.665999999999997</v>
      </c>
      <c r="K18" s="409">
        <f t="shared" ca="1" si="4"/>
        <v>43.750999999999998</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35.991</v>
      </c>
      <c r="R18" s="411" cm="1">
        <f t="array" aca="1" ref="R18" ca="1">ROUND(IF($M18="Y",VLOOKUP($N18,INDIRECT($N$2),R$5,0)*INDIRECT($M$3),VLOOKUP($N18,INDIRECT($N$2),R$5,0)),IF(LEFT($E18,1)="N",3,0))</f>
        <v>37.792999999999999</v>
      </c>
      <c r="S18" s="411" cm="1">
        <f t="array" aca="1" ref="S18" ca="1">ROUND(IF($M18="Y",VLOOKUP($N18,INDIRECT($N$2),S$5,0)*INDIRECT($M$3),VLOOKUP($N18,INDIRECT($N$2),S$5,0)),IF(LEFT($E18,1)="N",3,0))</f>
        <v>39.682000000000002</v>
      </c>
      <c r="T18" s="411" cm="1">
        <f t="array" aca="1" ref="T18" ca="1">ROUND(IF($M18="Y",VLOOKUP($N18,INDIRECT($N$2),T$5,0)*INDIRECT($M$3),VLOOKUP($N18,INDIRECT($N$2),T$5,0)),IF(LEFT($E18,1)="N",3,0))</f>
        <v>41.665999999999997</v>
      </c>
      <c r="U18" s="411" cm="1">
        <f t="array" aca="1" ref="U18" ca="1">ROUND(IF($M18="Y",VLOOKUP($N18,INDIRECT($N$2),U$5,0)*INDIRECT($M$3),VLOOKUP($N18,INDIRECT($N$2),U$5,0)),IF(LEFT($E18,1)="N",3,0))</f>
        <v>43.750999999999998</v>
      </c>
      <c r="V18" s="482"/>
      <c r="W18" s="412" t="str">
        <f t="shared" ref="W18:W49" si="17">M18</f>
        <v>Y</v>
      </c>
      <c r="X18" s="355" t="str">
        <f t="shared" si="14"/>
        <v>59231C</v>
      </c>
      <c r="Y18" s="413" t="str">
        <f t="shared" si="16"/>
        <v>088</v>
      </c>
      <c r="Z18" s="355" t="str">
        <f t="shared" si="15"/>
        <v>Assessing Technician</v>
      </c>
      <c r="AA18" s="414">
        <f t="shared" ca="1" si="9"/>
        <v>35.991</v>
      </c>
      <c r="AB18" s="414">
        <f t="shared" ca="1" si="10"/>
        <v>37.792999999999999</v>
      </c>
      <c r="AC18" s="414">
        <f t="shared" ca="1" si="11"/>
        <v>39.682000000000002</v>
      </c>
      <c r="AD18" s="414">
        <f t="shared" ca="1" si="12"/>
        <v>41.665999999999997</v>
      </c>
      <c r="AE18" s="414">
        <f t="shared" ca="1" si="13"/>
        <v>43.750999999999998</v>
      </c>
    </row>
    <row r="19" spans="1:31">
      <c r="A19" s="406" t="s">
        <v>61</v>
      </c>
      <c r="B19" s="464" t="s">
        <v>62</v>
      </c>
      <c r="C19" s="406">
        <v>8</v>
      </c>
      <c r="D19" s="407" t="s">
        <v>700</v>
      </c>
      <c r="E19" s="406" t="s">
        <v>43</v>
      </c>
      <c r="F19" s="406">
        <v>390</v>
      </c>
      <c r="G19" s="409">
        <f t="shared" ca="1" si="0"/>
        <v>47.728000000000002</v>
      </c>
      <c r="H19" s="409">
        <f t="shared" ca="1" si="1"/>
        <v>50.113999999999997</v>
      </c>
      <c r="I19" s="409">
        <f t="shared" ca="1" si="2"/>
        <v>52.62</v>
      </c>
      <c r="J19" s="409">
        <f t="shared" ca="1" si="3"/>
        <v>55.25</v>
      </c>
      <c r="K19" s="409">
        <f t="shared" ca="1" si="4"/>
        <v>58.012999999999998</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47.728000000000002</v>
      </c>
      <c r="R19" s="411" cm="1">
        <f t="array" aca="1" ref="R19" ca="1">ROUND(IF($M19="Y",VLOOKUP($N19,INDIRECT($N$2),R$5,0)*INDIRECT($M$3),VLOOKUP($N19,INDIRECT($N$2),R$5,0)),IF(LEFT($E19,1)="N",3,0))</f>
        <v>50.113999999999997</v>
      </c>
      <c r="S19" s="411" cm="1">
        <f t="array" aca="1" ref="S19" ca="1">ROUND(IF($M19="Y",VLOOKUP($N19,INDIRECT($N$2),S$5,0)*INDIRECT($M$3),VLOOKUP($N19,INDIRECT($N$2),S$5,0)),IF(LEFT($E19,1)="N",3,0))</f>
        <v>52.62</v>
      </c>
      <c r="T19" s="411" cm="1">
        <f t="array" aca="1" ref="T19" ca="1">ROUND(IF($M19="Y",VLOOKUP($N19,INDIRECT($N$2),T$5,0)*INDIRECT($M$3),VLOOKUP($N19,INDIRECT($N$2),T$5,0)),IF(LEFT($E19,1)="N",3,0))</f>
        <v>55.25</v>
      </c>
      <c r="U19" s="411" cm="1">
        <f t="array" aca="1" ref="U19" ca="1">ROUND(IF($M19="Y",VLOOKUP($N19,INDIRECT($N$2),U$5,0)*INDIRECT($M$3),VLOOKUP($N19,INDIRECT($N$2),U$5,0)),IF(LEFT($E19,1)="N",3,0))</f>
        <v>58.012999999999998</v>
      </c>
      <c r="V19" s="482"/>
      <c r="W19" s="412" t="str">
        <f t="shared" si="17"/>
        <v>Y</v>
      </c>
      <c r="X19" s="355" t="str">
        <f t="shared" si="14"/>
        <v>00520C</v>
      </c>
      <c r="Y19" s="413" t="str">
        <f t="shared" si="16"/>
        <v>134</v>
      </c>
      <c r="Z19" s="355" t="str">
        <f t="shared" si="15"/>
        <v xml:space="preserve">Assessor I </v>
      </c>
      <c r="AA19" s="414">
        <f t="shared" ca="1" si="9"/>
        <v>47.728000000000002</v>
      </c>
      <c r="AB19" s="414">
        <f t="shared" ca="1" si="10"/>
        <v>50.113999999999997</v>
      </c>
      <c r="AC19" s="414">
        <f t="shared" ca="1" si="11"/>
        <v>52.62</v>
      </c>
      <c r="AD19" s="414">
        <f t="shared" ca="1" si="12"/>
        <v>55.25</v>
      </c>
      <c r="AE19" s="414">
        <f t="shared" ca="1" si="13"/>
        <v>58.012999999999998</v>
      </c>
    </row>
    <row r="20" spans="1:31">
      <c r="A20" s="406" t="s">
        <v>63</v>
      </c>
      <c r="B20" s="464" t="s">
        <v>64</v>
      </c>
      <c r="C20" s="406">
        <v>9</v>
      </c>
      <c r="D20" s="407" t="s">
        <v>701</v>
      </c>
      <c r="E20" s="406" t="s">
        <v>43</v>
      </c>
      <c r="F20" s="406">
        <v>448</v>
      </c>
      <c r="G20" s="409">
        <f t="shared" ca="1" si="0"/>
        <v>48.79</v>
      </c>
      <c r="H20" s="409">
        <f t="shared" ca="1" si="1"/>
        <v>51.23</v>
      </c>
      <c r="I20" s="409">
        <f t="shared" ca="1" si="2"/>
        <v>53.790999999999997</v>
      </c>
      <c r="J20" s="409">
        <f t="shared" ca="1" si="3"/>
        <v>56.48</v>
      </c>
      <c r="K20" s="409">
        <f t="shared" ca="1" si="4"/>
        <v>59.308</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48.79</v>
      </c>
      <c r="R20" s="411" cm="1">
        <f t="array" aca="1" ref="R20" ca="1">ROUND(IF($M20="Y",VLOOKUP($N20,INDIRECT($N$2),R$5,0)*INDIRECT($M$3),VLOOKUP($N20,INDIRECT($N$2),R$5,0)),IF(LEFT($E20,1)="N",3,0))</f>
        <v>51.23</v>
      </c>
      <c r="S20" s="411" cm="1">
        <f t="array" aca="1" ref="S20" ca="1">ROUND(IF($M20="Y",VLOOKUP($N20,INDIRECT($N$2),S$5,0)*INDIRECT($M$3),VLOOKUP($N20,INDIRECT($N$2),S$5,0)),IF(LEFT($E20,1)="N",3,0))</f>
        <v>53.790999999999997</v>
      </c>
      <c r="T20" s="411" cm="1">
        <f t="array" aca="1" ref="T20" ca="1">ROUND(IF($M20="Y",VLOOKUP($N20,INDIRECT($N$2),T$5,0)*INDIRECT($M$3),VLOOKUP($N20,INDIRECT($N$2),T$5,0)),IF(LEFT($E20,1)="N",3,0))</f>
        <v>56.48</v>
      </c>
      <c r="U20" s="411" cm="1">
        <f t="array" aca="1" ref="U20" ca="1">ROUND(IF($M20="Y",VLOOKUP($N20,INDIRECT($N$2),U$5,0)*INDIRECT($M$3),VLOOKUP($N20,INDIRECT($N$2),U$5,0)),IF(LEFT($E20,1)="N",3,0))</f>
        <v>59.308</v>
      </c>
      <c r="V20" s="482"/>
      <c r="W20" s="412" t="str">
        <f t="shared" si="17"/>
        <v>Y</v>
      </c>
      <c r="X20" s="355" t="str">
        <f t="shared" si="14"/>
        <v>00530C</v>
      </c>
      <c r="Y20" s="413" t="str">
        <f t="shared" si="16"/>
        <v>146</v>
      </c>
      <c r="Z20" s="355" t="str">
        <f t="shared" si="15"/>
        <v xml:space="preserve">Assessor II </v>
      </c>
      <c r="AA20" s="414">
        <f t="shared" ca="1" si="9"/>
        <v>48.79</v>
      </c>
      <c r="AB20" s="414">
        <f t="shared" ca="1" si="10"/>
        <v>51.23</v>
      </c>
      <c r="AC20" s="414">
        <f t="shared" ca="1" si="11"/>
        <v>53.790999999999997</v>
      </c>
      <c r="AD20" s="414">
        <f t="shared" ca="1" si="12"/>
        <v>56.48</v>
      </c>
      <c r="AE20" s="414">
        <f t="shared" ca="1" si="13"/>
        <v>59.308</v>
      </c>
    </row>
    <row r="21" spans="1:31">
      <c r="A21" s="406" t="s">
        <v>65</v>
      </c>
      <c r="B21" s="464" t="s">
        <v>67</v>
      </c>
      <c r="C21" s="406">
        <v>7</v>
      </c>
      <c r="D21" s="407" t="s">
        <v>66</v>
      </c>
      <c r="E21" s="406" t="s">
        <v>43</v>
      </c>
      <c r="F21" s="406">
        <v>320</v>
      </c>
      <c r="G21" s="409">
        <f t="shared" ca="1" si="0"/>
        <v>34.75</v>
      </c>
      <c r="H21" s="409">
        <f t="shared" ca="1" si="1"/>
        <v>36.485999999999997</v>
      </c>
      <c r="I21" s="409">
        <f t="shared" ca="1" si="2"/>
        <v>38.311999999999998</v>
      </c>
      <c r="J21" s="409">
        <f t="shared" ca="1" si="3"/>
        <v>40.228000000000002</v>
      </c>
      <c r="K21" s="409">
        <f t="shared" ca="1" si="4"/>
        <v>42.238</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34.75</v>
      </c>
      <c r="R21" s="411" cm="1">
        <f t="array" aca="1" ref="R21" ca="1">ROUND(IF($M21="Y",VLOOKUP($N21,INDIRECT($N$2),R$5,0)*INDIRECT($M$3),VLOOKUP($N21,INDIRECT($N$2),R$5,0)),IF(LEFT($E21,1)="N",3,0))</f>
        <v>36.485999999999997</v>
      </c>
      <c r="S21" s="411" cm="1">
        <f t="array" aca="1" ref="S21" ca="1">ROUND(IF($M21="Y",VLOOKUP($N21,INDIRECT($N$2),S$5,0)*INDIRECT($M$3),VLOOKUP($N21,INDIRECT($N$2),S$5,0)),IF(LEFT($E21,1)="N",3,0))</f>
        <v>38.311999999999998</v>
      </c>
      <c r="T21" s="411" cm="1">
        <f t="array" aca="1" ref="T21" ca="1">ROUND(IF($M21="Y",VLOOKUP($N21,INDIRECT($N$2),T$5,0)*INDIRECT($M$3),VLOOKUP($N21,INDIRECT($N$2),T$5,0)),IF(LEFT($E21,1)="N",3,0))</f>
        <v>40.228000000000002</v>
      </c>
      <c r="U21" s="411" cm="1">
        <f t="array" aca="1" ref="U21" ca="1">ROUND(IF($M21="Y",VLOOKUP($N21,INDIRECT($N$2),U$5,0)*INDIRECT($M$3),VLOOKUP($N21,INDIRECT($N$2),U$5,0)),IF(LEFT($E21,1)="N",3,0))</f>
        <v>42.238</v>
      </c>
      <c r="V21" s="482"/>
      <c r="W21" s="412" t="str">
        <f t="shared" si="17"/>
        <v>Y</v>
      </c>
      <c r="X21" s="355" t="str">
        <f t="shared" si="14"/>
        <v>52170C</v>
      </c>
      <c r="Y21" s="413" t="str">
        <f t="shared" si="16"/>
        <v>064</v>
      </c>
      <c r="Z21" s="355" t="str">
        <f t="shared" si="15"/>
        <v>Associate Buyer-C</v>
      </c>
      <c r="AA21" s="414">
        <f t="shared" ca="1" si="9"/>
        <v>34.75</v>
      </c>
      <c r="AB21" s="414">
        <f t="shared" ca="1" si="10"/>
        <v>36.485999999999997</v>
      </c>
      <c r="AC21" s="414">
        <f t="shared" ca="1" si="11"/>
        <v>38.311999999999998</v>
      </c>
      <c r="AD21" s="414">
        <f t="shared" ca="1" si="12"/>
        <v>40.228000000000002</v>
      </c>
      <c r="AE21" s="414">
        <f t="shared" ca="1" si="13"/>
        <v>42.238</v>
      </c>
    </row>
    <row r="22" spans="1:31">
      <c r="A22" s="406" t="s">
        <v>68</v>
      </c>
      <c r="B22" s="464" t="s">
        <v>69</v>
      </c>
      <c r="C22" s="406">
        <v>7</v>
      </c>
      <c r="D22" s="407">
        <v>105</v>
      </c>
      <c r="E22" s="406" t="s">
        <v>43</v>
      </c>
      <c r="F22" s="406">
        <v>343</v>
      </c>
      <c r="G22" s="409">
        <f t="shared" ca="1" si="0"/>
        <v>35.991</v>
      </c>
      <c r="H22" s="409">
        <f t="shared" ca="1" si="1"/>
        <v>37.792999999999999</v>
      </c>
      <c r="I22" s="409">
        <f t="shared" ca="1" si="2"/>
        <v>39.682000000000002</v>
      </c>
      <c r="J22" s="409">
        <f t="shared" ca="1" si="3"/>
        <v>41.665999999999997</v>
      </c>
      <c r="K22" s="409">
        <f t="shared" ca="1" si="4"/>
        <v>43.750999999999998</v>
      </c>
      <c r="L22" s="502"/>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35.991</v>
      </c>
      <c r="R22" s="411" cm="1">
        <f t="array" aca="1" ref="R22" ca="1">ROUND(IF($M22="Y",VLOOKUP($N22,INDIRECT($N$2),R$5,0)*INDIRECT($M$3),VLOOKUP($N22,INDIRECT($N$2),R$5,0)),IF(LEFT($E22,1)="N",3,0))</f>
        <v>37.792999999999999</v>
      </c>
      <c r="S22" s="411" cm="1">
        <f t="array" aca="1" ref="S22" ca="1">ROUND(IF($M22="Y",VLOOKUP($N22,INDIRECT($N$2),S$5,0)*INDIRECT($M$3),VLOOKUP($N22,INDIRECT($N$2),S$5,0)),IF(LEFT($E22,1)="N",3,0))</f>
        <v>39.682000000000002</v>
      </c>
      <c r="T22" s="411" cm="1">
        <f t="array" aca="1" ref="T22" ca="1">ROUND(IF($M22="Y",VLOOKUP($N22,INDIRECT($N$2),T$5,0)*INDIRECT($M$3),VLOOKUP($N22,INDIRECT($N$2),T$5,0)),IF(LEFT($E22,1)="N",3,0))</f>
        <v>41.665999999999997</v>
      </c>
      <c r="U22" s="411" cm="1">
        <f t="array" aca="1" ref="U22" ca="1">ROUND(IF($M22="Y",VLOOKUP($N22,INDIRECT($N$2),U$5,0)*INDIRECT($M$3),VLOOKUP($N22,INDIRECT($N$2),U$5,0)),IF(LEFT($E22,1)="N",3,0))</f>
        <v>43.750999999999998</v>
      </c>
      <c r="V22" s="482"/>
      <c r="W22" s="412" t="str">
        <f t="shared" si="17"/>
        <v>Y</v>
      </c>
      <c r="X22" s="355" t="str">
        <f t="shared" si="14"/>
        <v>01265C</v>
      </c>
      <c r="Y22" s="413">
        <f t="shared" si="16"/>
        <v>105</v>
      </c>
      <c r="Z22" s="355" t="str">
        <f t="shared" si="15"/>
        <v>Bilingual Crime Prevent Spec</v>
      </c>
      <c r="AA22" s="414">
        <f t="shared" ca="1" si="9"/>
        <v>35.991</v>
      </c>
      <c r="AB22" s="414">
        <f t="shared" ca="1" si="10"/>
        <v>37.792999999999999</v>
      </c>
      <c r="AC22" s="414">
        <f t="shared" ca="1" si="11"/>
        <v>39.682000000000002</v>
      </c>
      <c r="AD22" s="414">
        <f t="shared" ca="1" si="12"/>
        <v>41.665999999999997</v>
      </c>
      <c r="AE22" s="414">
        <f t="shared" ca="1" si="13"/>
        <v>43.750999999999998</v>
      </c>
    </row>
    <row r="23" spans="1:31">
      <c r="A23" s="406" t="s">
        <v>70</v>
      </c>
      <c r="B23" s="464" t="s">
        <v>72</v>
      </c>
      <c r="C23" s="406">
        <v>6</v>
      </c>
      <c r="D23" s="407" t="s">
        <v>71</v>
      </c>
      <c r="E23" s="406" t="s">
        <v>43</v>
      </c>
      <c r="F23" s="406">
        <v>280</v>
      </c>
      <c r="G23" s="409">
        <f t="shared" ca="1" si="0"/>
        <v>30.927</v>
      </c>
      <c r="H23" s="409">
        <f t="shared" ca="1" si="1"/>
        <v>32.475999999999999</v>
      </c>
      <c r="I23" s="409">
        <f t="shared" ca="1" si="2"/>
        <v>34.095999999999997</v>
      </c>
      <c r="J23" s="409">
        <f t="shared" ca="1" si="3"/>
        <v>35.805</v>
      </c>
      <c r="K23" s="409">
        <f t="shared" ca="1" si="4"/>
        <v>37.594000000000001</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30.927</v>
      </c>
      <c r="R23" s="411" cm="1">
        <f t="array" aca="1" ref="R23" ca="1">ROUND(IF($M23="Y",VLOOKUP($N23,INDIRECT($N$2),R$5,0)*INDIRECT($M$3),VLOOKUP($N23,INDIRECT($N$2),R$5,0)),IF(LEFT($E23,1)="N",3,0))</f>
        <v>32.475999999999999</v>
      </c>
      <c r="S23" s="411" cm="1">
        <f t="array" aca="1" ref="S23" ca="1">ROUND(IF($M23="Y",VLOOKUP($N23,INDIRECT($N$2),S$5,0)*INDIRECT($M$3),VLOOKUP($N23,INDIRECT($N$2),S$5,0)),IF(LEFT($E23,1)="N",3,0))</f>
        <v>34.095999999999997</v>
      </c>
      <c r="T23" s="411" cm="1">
        <f t="array" aca="1" ref="T23" ca="1">ROUND(IF($M23="Y",VLOOKUP($N23,INDIRECT($N$2),T$5,0)*INDIRECT($M$3),VLOOKUP($N23,INDIRECT($N$2),T$5,0)),IF(LEFT($E23,1)="N",3,0))</f>
        <v>35.805</v>
      </c>
      <c r="U23" s="411" cm="1">
        <f t="array" aca="1" ref="U23" ca="1">ROUND(IF($M23="Y",VLOOKUP($N23,INDIRECT($N$2),U$5,0)*INDIRECT($M$3),VLOOKUP($N23,INDIRECT($N$2),U$5,0)),IF(LEFT($E23,1)="N",3,0))</f>
        <v>37.594000000000001</v>
      </c>
      <c r="V23" s="482"/>
      <c r="W23" s="412" t="str">
        <f t="shared" si="17"/>
        <v>Y</v>
      </c>
      <c r="X23" s="355" t="str">
        <f t="shared" si="14"/>
        <v>01290C</v>
      </c>
      <c r="Y23" s="413" t="str">
        <f t="shared" si="16"/>
        <v>107</v>
      </c>
      <c r="Z23" s="355" t="str">
        <f t="shared" si="15"/>
        <v xml:space="preserve">Bilingual Program Aide </v>
      </c>
      <c r="AA23" s="414">
        <f t="shared" ca="1" si="9"/>
        <v>30.927</v>
      </c>
      <c r="AB23" s="414">
        <f t="shared" ca="1" si="10"/>
        <v>32.475999999999999</v>
      </c>
      <c r="AC23" s="414">
        <f t="shared" ca="1" si="11"/>
        <v>34.095999999999997</v>
      </c>
      <c r="AD23" s="414">
        <f t="shared" ca="1" si="12"/>
        <v>35.805</v>
      </c>
      <c r="AE23" s="414">
        <f t="shared" ca="1" si="13"/>
        <v>37.594000000000001</v>
      </c>
    </row>
    <row r="24" spans="1:31">
      <c r="A24" s="406" t="s">
        <v>73</v>
      </c>
      <c r="B24" s="464" t="s">
        <v>74</v>
      </c>
      <c r="C24" s="406">
        <v>4</v>
      </c>
      <c r="D24" s="407">
        <v>151</v>
      </c>
      <c r="E24" s="406" t="s">
        <v>43</v>
      </c>
      <c r="F24" s="406">
        <v>218</v>
      </c>
      <c r="G24" s="409">
        <f t="shared" ca="1" si="0"/>
        <v>25.8</v>
      </c>
      <c r="H24" s="409">
        <f t="shared" ca="1" si="1"/>
        <v>27.091999999999999</v>
      </c>
      <c r="I24" s="409">
        <f t="shared" ca="1" si="2"/>
        <v>28.446000000000002</v>
      </c>
      <c r="J24" s="409">
        <f t="shared" ca="1" si="3"/>
        <v>29.867000000000001</v>
      </c>
      <c r="K24" s="409">
        <f t="shared" ca="1" si="4"/>
        <v>31.361000000000001</v>
      </c>
      <c r="L24" s="502"/>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25.8</v>
      </c>
      <c r="R24" s="411" cm="1">
        <f t="array" aca="1" ref="R24" ca="1">ROUND(IF($M24="Y",VLOOKUP($N24,INDIRECT($N$2),R$5,0)*INDIRECT($M$3),VLOOKUP($N24,INDIRECT($N$2),R$5,0)),IF(LEFT($E24,1)="N",3,0))</f>
        <v>27.091999999999999</v>
      </c>
      <c r="S24" s="411" cm="1">
        <f t="array" aca="1" ref="S24" ca="1">ROUND(IF($M24="Y",VLOOKUP($N24,INDIRECT($N$2),S$5,0)*INDIRECT($M$3),VLOOKUP($N24,INDIRECT($N$2),S$5,0)),IF(LEFT($E24,1)="N",3,0))</f>
        <v>28.446000000000002</v>
      </c>
      <c r="T24" s="411" cm="1">
        <f t="array" aca="1" ref="T24" ca="1">ROUND(IF($M24="Y",VLOOKUP($N24,INDIRECT($N$2),T$5,0)*INDIRECT($M$3),VLOOKUP($N24,INDIRECT($N$2),T$5,0)),IF(LEFT($E24,1)="N",3,0))</f>
        <v>29.867000000000001</v>
      </c>
      <c r="U24" s="411" cm="1">
        <f t="array" aca="1" ref="U24" ca="1">ROUND(IF($M24="Y",VLOOKUP($N24,INDIRECT($N$2),U$5,0)*INDIRECT($M$3),VLOOKUP($N24,INDIRECT($N$2),U$5,0)),IF(LEFT($E24,1)="N",3,0))</f>
        <v>31.361000000000001</v>
      </c>
      <c r="V24" s="482"/>
      <c r="W24" s="412" t="str">
        <f t="shared" si="17"/>
        <v>Y</v>
      </c>
      <c r="X24" s="355" t="str">
        <f t="shared" si="14"/>
        <v>01447C</v>
      </c>
      <c r="Y24" s="413">
        <f t="shared" si="16"/>
        <v>151</v>
      </c>
      <c r="Z24" s="355" t="str">
        <f t="shared" si="15"/>
        <v>Building Services Specialist I</v>
      </c>
      <c r="AA24" s="414">
        <f t="shared" ca="1" si="9"/>
        <v>25.8</v>
      </c>
      <c r="AB24" s="414">
        <f t="shared" ca="1" si="10"/>
        <v>27.091999999999999</v>
      </c>
      <c r="AC24" s="414">
        <f t="shared" ca="1" si="11"/>
        <v>28.446000000000002</v>
      </c>
      <c r="AD24" s="414">
        <f t="shared" ca="1" si="12"/>
        <v>29.867000000000001</v>
      </c>
      <c r="AE24" s="414">
        <f t="shared" ca="1" si="13"/>
        <v>31.361000000000001</v>
      </c>
    </row>
    <row r="25" spans="1:31">
      <c r="A25" s="406" t="s">
        <v>75</v>
      </c>
      <c r="B25" s="464" t="s">
        <v>77</v>
      </c>
      <c r="C25" s="406">
        <v>5</v>
      </c>
      <c r="D25" s="407" t="s">
        <v>76</v>
      </c>
      <c r="E25" s="406" t="s">
        <v>43</v>
      </c>
      <c r="F25" s="406">
        <v>268</v>
      </c>
      <c r="G25" s="409">
        <f t="shared" ca="1" si="0"/>
        <v>29.664000000000001</v>
      </c>
      <c r="H25" s="409">
        <f t="shared" ca="1" si="1"/>
        <v>31.149000000000001</v>
      </c>
      <c r="I25" s="409">
        <f t="shared" ca="1" si="2"/>
        <v>32.704999999999998</v>
      </c>
      <c r="J25" s="409">
        <f t="shared" ca="1" si="3"/>
        <v>34.340000000000003</v>
      </c>
      <c r="K25" s="409">
        <f t="shared" ca="1" si="4"/>
        <v>36.058</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29.664000000000001</v>
      </c>
      <c r="R25" s="411" cm="1">
        <f t="array" aca="1" ref="R25" ca="1">ROUND(IF($M25="Y",VLOOKUP($N25,INDIRECT($N$2),R$5,0)*INDIRECT($M$3),VLOOKUP($N25,INDIRECT($N$2),R$5,0)),IF(LEFT($E25,1)="N",3,0))</f>
        <v>31.149000000000001</v>
      </c>
      <c r="S25" s="411" cm="1">
        <f t="array" aca="1" ref="S25" ca="1">ROUND(IF($M25="Y",VLOOKUP($N25,INDIRECT($N$2),S$5,0)*INDIRECT($M$3),VLOOKUP($N25,INDIRECT($N$2),S$5,0)),IF(LEFT($E25,1)="N",3,0))</f>
        <v>32.704999999999998</v>
      </c>
      <c r="T25" s="411" cm="1">
        <f t="array" aca="1" ref="T25" ca="1">ROUND(IF($M25="Y",VLOOKUP($N25,INDIRECT($N$2),T$5,0)*INDIRECT($M$3),VLOOKUP($N25,INDIRECT($N$2),T$5,0)),IF(LEFT($E25,1)="N",3,0))</f>
        <v>34.340000000000003</v>
      </c>
      <c r="U25" s="411" cm="1">
        <f t="array" aca="1" ref="U25" ca="1">ROUND(IF($M25="Y",VLOOKUP($N25,INDIRECT($N$2),U$5,0)*INDIRECT($M$3),VLOOKUP($N25,INDIRECT($N$2),U$5,0)),IF(LEFT($E25,1)="N",3,0))</f>
        <v>36.058</v>
      </c>
      <c r="V25" s="482"/>
      <c r="W25" s="412" t="str">
        <f t="shared" si="17"/>
        <v>Y</v>
      </c>
      <c r="X25" s="355" t="str">
        <f t="shared" si="14"/>
        <v>01448C</v>
      </c>
      <c r="Y25" s="413" t="str">
        <f t="shared" si="16"/>
        <v>060</v>
      </c>
      <c r="Z25" s="355" t="str">
        <f t="shared" si="15"/>
        <v>Building Services Specialist II</v>
      </c>
      <c r="AA25" s="414">
        <f t="shared" ca="1" si="9"/>
        <v>29.664000000000001</v>
      </c>
      <c r="AB25" s="414">
        <f t="shared" ca="1" si="10"/>
        <v>31.149000000000001</v>
      </c>
      <c r="AC25" s="414">
        <f t="shared" ca="1" si="11"/>
        <v>32.704999999999998</v>
      </c>
      <c r="AD25" s="414">
        <f t="shared" ca="1" si="12"/>
        <v>34.340000000000003</v>
      </c>
      <c r="AE25" s="414">
        <f t="shared" ca="1" si="13"/>
        <v>36.058</v>
      </c>
    </row>
    <row r="26" spans="1:31">
      <c r="A26" s="420" t="s">
        <v>19</v>
      </c>
      <c r="B26" s="467" t="s">
        <v>22</v>
      </c>
      <c r="C26" s="420">
        <v>9</v>
      </c>
      <c r="D26" s="407" t="s">
        <v>577</v>
      </c>
      <c r="E26" s="420" t="s">
        <v>21</v>
      </c>
      <c r="F26" s="420">
        <v>435</v>
      </c>
      <c r="G26" s="409">
        <f t="shared" ca="1" si="0"/>
        <v>91725</v>
      </c>
      <c r="H26" s="409">
        <f t="shared" ca="1" si="1"/>
        <v>96312</v>
      </c>
      <c r="I26" s="409">
        <f t="shared" ca="1" si="2"/>
        <v>101127</v>
      </c>
      <c r="J26" s="409">
        <f t="shared" ca="1" si="3"/>
        <v>106187</v>
      </c>
      <c r="K26" s="409">
        <f t="shared" ca="1" si="4"/>
        <v>111493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91725</v>
      </c>
      <c r="R26" s="411" cm="1">
        <f t="array" aca="1" ref="R26" ca="1">ROUND(IF($M26="Y",VLOOKUP($N26,INDIRECT($N$2),R$5,0)*INDIRECT($M$3),VLOOKUP($N26,INDIRECT($N$2),R$5,0)),IF(LEFT($E26,1)="N",3,0))</f>
        <v>96312</v>
      </c>
      <c r="S26" s="411" cm="1">
        <f t="array" aca="1" ref="S26" ca="1">ROUND(IF($M26="Y",VLOOKUP($N26,INDIRECT($N$2),S$5,0)*INDIRECT($M$3),VLOOKUP($N26,INDIRECT($N$2),S$5,0)),IF(LEFT($E26,1)="N",3,0))</f>
        <v>101127</v>
      </c>
      <c r="T26" s="411" cm="1">
        <f t="array" aca="1" ref="T26" ca="1">ROUND(IF($M26="Y",VLOOKUP($N26,INDIRECT($N$2),T$5,0)*INDIRECT($M$3),VLOOKUP($N26,INDIRECT($N$2),T$5,0)),IF(LEFT($E26,1)="N",3,0))</f>
        <v>106187</v>
      </c>
      <c r="U26" s="411" cm="1">
        <f t="array" aca="1" ref="U26" ca="1">ROUND(IF($M26="Y",VLOOKUP($N26,INDIRECT($N$2),U$5,0)*INDIRECT($M$3),VLOOKUP($N26,INDIRECT($N$2),U$5,0)),IF(LEFT($E26,1)="N",3,0))</f>
        <v>111493</v>
      </c>
      <c r="V26" s="482"/>
      <c r="W26" s="412" t="str">
        <f t="shared" si="17"/>
        <v>Y</v>
      </c>
      <c r="X26" s="355" t="str">
        <f t="shared" si="14"/>
        <v>01458C</v>
      </c>
      <c r="Y26" s="413" t="str">
        <f t="shared" si="16"/>
        <v>129</v>
      </c>
      <c r="Z26" s="355" t="str">
        <f t="shared" si="15"/>
        <v xml:space="preserve">Buyer </v>
      </c>
      <c r="AA26" s="414">
        <f t="shared" ca="1" si="9"/>
        <v>44.098999999999997</v>
      </c>
      <c r="AB26" s="414">
        <f t="shared" ca="1" si="10"/>
        <v>46.303999999999995</v>
      </c>
      <c r="AC26" s="414">
        <f t="shared" ca="1" si="11"/>
        <v>48.619</v>
      </c>
      <c r="AD26" s="414">
        <f t="shared" ca="1" si="12"/>
        <v>51.052</v>
      </c>
      <c r="AE26" s="414">
        <f t="shared" ca="1" si="13"/>
        <v>53.602999999999994</v>
      </c>
    </row>
    <row r="27" spans="1:31">
      <c r="A27" s="420" t="s">
        <v>715</v>
      </c>
      <c r="B27" s="467" t="s">
        <v>25</v>
      </c>
      <c r="C27" s="420">
        <v>8</v>
      </c>
      <c r="D27" s="407" t="s">
        <v>24</v>
      </c>
      <c r="E27" s="420" t="s">
        <v>43</v>
      </c>
      <c r="F27" s="420">
        <v>383</v>
      </c>
      <c r="G27" s="409">
        <f t="shared" ca="1" si="0"/>
        <v>40.238</v>
      </c>
      <c r="H27" s="409">
        <f t="shared" ca="1" si="1"/>
        <v>42.25</v>
      </c>
      <c r="I27" s="409">
        <f t="shared" ca="1" si="2"/>
        <v>44.362000000000002</v>
      </c>
      <c r="J27" s="409">
        <f t="shared" ca="1" si="3"/>
        <v>46.579000000000001</v>
      </c>
      <c r="K27" s="409">
        <f t="shared" ca="1" si="4"/>
        <v>48.906999999999996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40.238</v>
      </c>
      <c r="R27" s="411" cm="1">
        <f t="array" aca="1" ref="R27" ca="1">ROUND(IF($M27="Y",VLOOKUP($N27,INDIRECT($N$2),R$5,0)*INDIRECT($M$3),VLOOKUP($N27,INDIRECT($N$2),R$5,0)),IF(LEFT($E27,1)="N",3,0))</f>
        <v>42.25</v>
      </c>
      <c r="S27" s="411" cm="1">
        <f t="array" aca="1" ref="S27" ca="1">ROUND(IF($M27="Y",VLOOKUP($N27,INDIRECT($N$2),S$5,0)*INDIRECT($M$3),VLOOKUP($N27,INDIRECT($N$2),S$5,0)),IF(LEFT($E27,1)="N",3,0))</f>
        <v>44.362000000000002</v>
      </c>
      <c r="T27" s="411" cm="1">
        <f t="array" aca="1" ref="T27" ca="1">ROUND(IF($M27="Y",VLOOKUP($N27,INDIRECT($N$2),T$5,0)*INDIRECT($M$3),VLOOKUP($N27,INDIRECT($N$2),T$5,0)),IF(LEFT($E27,1)="N",3,0))</f>
        <v>46.579000000000001</v>
      </c>
      <c r="U27" s="411" cm="1">
        <f t="array" aca="1" ref="U27" ca="1">ROUND(IF($M27="Y",VLOOKUP($N27,INDIRECT($N$2),U$5,0)*INDIRECT($M$3),VLOOKUP($N27,INDIRECT($N$2),U$5,0)),IF(LEFT($E27,1)="N",3,0))</f>
        <v>48.906999999999996</v>
      </c>
      <c r="V27" s="482"/>
      <c r="W27" s="412" t="str">
        <f t="shared" si="17"/>
        <v>Y</v>
      </c>
      <c r="X27" s="355" t="str">
        <f t="shared" si="14"/>
        <v>53072C</v>
      </c>
      <c r="Y27" s="413" t="str">
        <f t="shared" si="16"/>
        <v>097</v>
      </c>
      <c r="Z27" s="355" t="str">
        <f t="shared" si="15"/>
        <v xml:space="preserve">Case Investigator </v>
      </c>
      <c r="AA27" s="414">
        <f t="shared" ca="1" si="9"/>
        <v>40.238</v>
      </c>
      <c r="AB27" s="414">
        <f t="shared" ca="1" si="10"/>
        <v>42.25</v>
      </c>
      <c r="AC27" s="414">
        <f t="shared" ca="1" si="11"/>
        <v>44.362000000000002</v>
      </c>
      <c r="AD27" s="414">
        <f t="shared" ca="1" si="12"/>
        <v>46.579000000000001</v>
      </c>
      <c r="AE27" s="414">
        <f t="shared" ca="1" si="13"/>
        <v>48.906999999999996</v>
      </c>
    </row>
    <row r="28" spans="1:31">
      <c r="A28" s="420" t="s">
        <v>729</v>
      </c>
      <c r="B28" s="467" t="s">
        <v>731</v>
      </c>
      <c r="C28" s="420">
        <v>9</v>
      </c>
      <c r="D28" s="407" t="s">
        <v>730</v>
      </c>
      <c r="E28" s="420" t="s">
        <v>43</v>
      </c>
      <c r="F28" s="420">
        <v>425</v>
      </c>
      <c r="G28" s="409">
        <f t="shared" ca="1" si="0"/>
        <v>43.661999999999999</v>
      </c>
      <c r="H28" s="409">
        <f t="shared" ca="1" si="1"/>
        <v>45.845999999999997</v>
      </c>
      <c r="I28" s="409">
        <f t="shared" ca="1" si="2"/>
        <v>48.137999999999998</v>
      </c>
      <c r="J28" s="409">
        <f t="shared" ca="1" si="3"/>
        <v>50.545000000000002</v>
      </c>
      <c r="K28" s="409">
        <f t="shared" ca="1" si="4"/>
        <v>53.073999999999998</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43.661999999999999</v>
      </c>
      <c r="R28" s="411" cm="1">
        <f t="array" aca="1" ref="R28" ca="1">ROUND(IF($M28="Y",VLOOKUP($N28,INDIRECT($N$2),R$5,0)*INDIRECT($M$3),VLOOKUP($N28,INDIRECT($N$2),R$5,0)),IF(LEFT($E28,1)="N",3,0))</f>
        <v>45.845999999999997</v>
      </c>
      <c r="S28" s="411" cm="1">
        <f t="array" aca="1" ref="S28" ca="1">ROUND(IF($M28="Y",VLOOKUP($N28,INDIRECT($N$2),S$5,0)*INDIRECT($M$3),VLOOKUP($N28,INDIRECT($N$2),S$5,0)),IF(LEFT($E28,1)="N",3,0))</f>
        <v>48.137999999999998</v>
      </c>
      <c r="T28" s="411" cm="1">
        <f t="array" aca="1" ref="T28" ca="1">ROUND(IF($M28="Y",VLOOKUP($N28,INDIRECT($N$2),T$5,0)*INDIRECT($M$3),VLOOKUP($N28,INDIRECT($N$2),T$5,0)),IF(LEFT($E28,1)="N",3,0))</f>
        <v>50.545000000000002</v>
      </c>
      <c r="U28" s="411" cm="1">
        <f t="array" aca="1" ref="U28" ca="1">ROUND(IF($M28="Y",VLOOKUP($N28,INDIRECT($N$2),U$5,0)*INDIRECT($M$3),VLOOKUP($N28,INDIRECT($N$2),U$5,0)),IF(LEFT($E28,1)="N",3,0))</f>
        <v>53.073999999999998</v>
      </c>
      <c r="V28" s="482"/>
      <c r="W28" s="412" t="str">
        <f t="shared" si="17"/>
        <v>Y</v>
      </c>
      <c r="X28" s="355" t="str">
        <f t="shared" si="14"/>
        <v>53095C</v>
      </c>
      <c r="Y28" s="413" t="str">
        <f t="shared" si="16"/>
        <v>170</v>
      </c>
      <c r="Z28" s="355" t="str">
        <f t="shared" si="15"/>
        <v>Case Investigator II - Civil Rights</v>
      </c>
      <c r="AA28" s="414">
        <f t="shared" ca="1" si="9"/>
        <v>43.661999999999999</v>
      </c>
      <c r="AB28" s="414">
        <f t="shared" ca="1" si="10"/>
        <v>45.845999999999997</v>
      </c>
      <c r="AC28" s="414">
        <f t="shared" ca="1" si="11"/>
        <v>48.137999999999998</v>
      </c>
      <c r="AD28" s="414">
        <f t="shared" ca="1" si="12"/>
        <v>50.545000000000002</v>
      </c>
      <c r="AE28" s="414">
        <f t="shared" ca="1" si="13"/>
        <v>53.073999999999998</v>
      </c>
    </row>
    <row r="29" spans="1:31">
      <c r="A29" s="406" t="s">
        <v>81</v>
      </c>
      <c r="B29" s="464" t="s">
        <v>83</v>
      </c>
      <c r="C29" s="406">
        <v>6</v>
      </c>
      <c r="D29" s="407" t="s">
        <v>82</v>
      </c>
      <c r="E29" s="406" t="s">
        <v>43</v>
      </c>
      <c r="F29" s="406">
        <v>273</v>
      </c>
      <c r="G29" s="409">
        <f t="shared" ca="1" si="0"/>
        <v>30.927</v>
      </c>
      <c r="H29" s="409">
        <f t="shared" ca="1" si="1"/>
        <v>32.475999999999999</v>
      </c>
      <c r="I29" s="409">
        <f t="shared" ca="1" si="2"/>
        <v>34.095999999999997</v>
      </c>
      <c r="J29" s="409">
        <f t="shared" ca="1" si="3"/>
        <v>35.805</v>
      </c>
      <c r="K29" s="409">
        <f t="shared" ca="1" si="4"/>
        <v>37.594000000000001</v>
      </c>
      <c r="L29" s="502"/>
      <c r="M29" s="335" t="s">
        <v>588</v>
      </c>
      <c r="N29" s="331" t="str">
        <f t="shared" si="5"/>
        <v>11020C</v>
      </c>
      <c r="O29" s="410" t="str">
        <f t="shared" si="6"/>
        <v>063</v>
      </c>
      <c r="P29" s="332" t="str">
        <f t="shared" si="7"/>
        <v xml:space="preserve">Claims Specialist </v>
      </c>
      <c r="Q29" s="411" cm="1">
        <f t="array" aca="1" ref="Q29" ca="1">ROUND(IF($M29="Y",VLOOKUP($N29,INDIRECT($N$2),Q$5,0)*INDIRECT($M$3),VLOOKUP($N29,INDIRECT($N$2),Q$5,0)),IF(LEFT($E29,1)="N",3,0))</f>
        <v>30.927</v>
      </c>
      <c r="R29" s="411" cm="1">
        <f t="array" aca="1" ref="R29" ca="1">ROUND(IF($M29="Y",VLOOKUP($N29,INDIRECT($N$2),R$5,0)*INDIRECT($M$3),VLOOKUP($N29,INDIRECT($N$2),R$5,0)),IF(LEFT($E29,1)="N",3,0))</f>
        <v>32.475999999999999</v>
      </c>
      <c r="S29" s="411" cm="1">
        <f t="array" aca="1" ref="S29" ca="1">ROUND(IF($M29="Y",VLOOKUP($N29,INDIRECT($N$2),S$5,0)*INDIRECT($M$3),VLOOKUP($N29,INDIRECT($N$2),S$5,0)),IF(LEFT($E29,1)="N",3,0))</f>
        <v>34.095999999999997</v>
      </c>
      <c r="T29" s="411" cm="1">
        <f t="array" aca="1" ref="T29" ca="1">ROUND(IF($M29="Y",VLOOKUP($N29,INDIRECT($N$2),T$5,0)*INDIRECT($M$3),VLOOKUP($N29,INDIRECT($N$2),T$5,0)),IF(LEFT($E29,1)="N",3,0))</f>
        <v>35.805</v>
      </c>
      <c r="U29" s="411" cm="1">
        <f t="array" aca="1" ref="U29" ca="1">ROUND(IF($M29="Y",VLOOKUP($N29,INDIRECT($N$2),U$5,0)*INDIRECT($M$3),VLOOKUP($N29,INDIRECT($N$2),U$5,0)),IF(LEFT($E29,1)="N",3,0))</f>
        <v>37.594000000000001</v>
      </c>
      <c r="V29" s="482"/>
      <c r="W29" s="412" t="str">
        <f t="shared" si="17"/>
        <v>Y</v>
      </c>
      <c r="X29" s="355" t="str">
        <f t="shared" si="14"/>
        <v>11020C</v>
      </c>
      <c r="Y29" s="413" t="str">
        <f t="shared" si="16"/>
        <v>063</v>
      </c>
      <c r="Z29" s="355" t="str">
        <f t="shared" si="15"/>
        <v xml:space="preserve">Claims Specialist </v>
      </c>
      <c r="AA29" s="414">
        <f t="shared" ca="1" si="9"/>
        <v>30.927</v>
      </c>
      <c r="AB29" s="414">
        <f t="shared" ca="1" si="10"/>
        <v>32.475999999999999</v>
      </c>
      <c r="AC29" s="414">
        <f t="shared" ca="1" si="11"/>
        <v>34.095999999999997</v>
      </c>
      <c r="AD29" s="414">
        <f t="shared" ca="1" si="12"/>
        <v>35.805</v>
      </c>
      <c r="AE29" s="414">
        <f t="shared" ca="1" si="13"/>
        <v>37.594000000000001</v>
      </c>
    </row>
    <row r="30" spans="1:31">
      <c r="A30" s="406" t="s">
        <v>84</v>
      </c>
      <c r="B30" s="464" t="s">
        <v>85</v>
      </c>
      <c r="C30" s="406">
        <v>6</v>
      </c>
      <c r="D30" s="407" t="s">
        <v>113</v>
      </c>
      <c r="E30" s="406" t="s">
        <v>43</v>
      </c>
      <c r="F30" s="406">
        <v>311</v>
      </c>
      <c r="G30" s="409">
        <f t="shared" ca="1" si="0"/>
        <v>33.459000000000003</v>
      </c>
      <c r="H30" s="409">
        <f t="shared" ca="1" si="1"/>
        <v>35.133000000000003</v>
      </c>
      <c r="I30" s="409">
        <f t="shared" ca="1" si="2"/>
        <v>36.89</v>
      </c>
      <c r="J30" s="409">
        <f t="shared" ca="1" si="3"/>
        <v>38.734999999999999</v>
      </c>
      <c r="K30" s="409">
        <f t="shared" ca="1" si="4"/>
        <v>40.670999999999999</v>
      </c>
      <c r="L30" s="502"/>
      <c r="M30" s="335" t="s">
        <v>588</v>
      </c>
      <c r="N30" s="331" t="str">
        <f t="shared" si="5"/>
        <v>02236C</v>
      </c>
      <c r="O30" s="410" t="s">
        <v>113</v>
      </c>
      <c r="P30" s="332" t="str">
        <f t="shared" si="7"/>
        <v>Code Compliance Specialist - Traffic</v>
      </c>
      <c r="Q30" s="411" cm="1">
        <f t="array" aca="1" ref="Q30" ca="1">ROUND(IF($M30="Y",VLOOKUP($N30,INDIRECT($N$2),Q$5,0)*INDIRECT($M$3),VLOOKUP($N30,INDIRECT($N$2),Q$5,0)),IF(LEFT($E30,1)="N",3,0))</f>
        <v>33.459000000000003</v>
      </c>
      <c r="R30" s="411" cm="1">
        <f t="array" aca="1" ref="R30" ca="1">ROUND(IF($M30="Y",VLOOKUP($N30,INDIRECT($N$2),R$5,0)*INDIRECT($M$3),VLOOKUP($N30,INDIRECT($N$2),R$5,0)),IF(LEFT($E30,1)="N",3,0))</f>
        <v>35.133000000000003</v>
      </c>
      <c r="S30" s="411" cm="1">
        <f t="array" aca="1" ref="S30" ca="1">ROUND(IF($M30="Y",VLOOKUP($N30,INDIRECT($N$2),S$5,0)*INDIRECT($M$3),VLOOKUP($N30,INDIRECT($N$2),S$5,0)),IF(LEFT($E30,1)="N",3,0))</f>
        <v>36.89</v>
      </c>
      <c r="T30" s="411" cm="1">
        <f t="array" aca="1" ref="T30" ca="1">ROUND(IF($M30="Y",VLOOKUP($N30,INDIRECT($N$2),T$5,0)*INDIRECT($M$3),VLOOKUP($N30,INDIRECT($N$2),T$5,0)),IF(LEFT($E30,1)="N",3,0))</f>
        <v>38.734999999999999</v>
      </c>
      <c r="U30" s="411" cm="1">
        <f t="array" aca="1" ref="U30" ca="1">ROUND(IF($M30="Y",VLOOKUP($N30,INDIRECT($N$2),U$5,0)*INDIRECT($M$3),VLOOKUP($N30,INDIRECT($N$2),U$5,0)),IF(LEFT($E30,1)="N",3,0))</f>
        <v>40.670999999999999</v>
      </c>
      <c r="V30" s="482"/>
      <c r="W30" s="412" t="str">
        <f t="shared" si="17"/>
        <v>Y</v>
      </c>
      <c r="X30" s="355" t="str">
        <f t="shared" si="14"/>
        <v>02236C</v>
      </c>
      <c r="Y30" s="413" t="str">
        <f t="shared" si="16"/>
        <v>140</v>
      </c>
      <c r="Z30" s="355" t="str">
        <f t="shared" si="15"/>
        <v>Code Compliance Specialist - Traffic</v>
      </c>
      <c r="AA30" s="414">
        <f t="shared" ca="1" si="9"/>
        <v>33.459000000000003</v>
      </c>
      <c r="AB30" s="414">
        <f t="shared" ca="1" si="10"/>
        <v>35.133000000000003</v>
      </c>
      <c r="AC30" s="414">
        <f t="shared" ca="1" si="11"/>
        <v>36.89</v>
      </c>
      <c r="AD30" s="414">
        <f t="shared" ca="1" si="12"/>
        <v>38.734999999999999</v>
      </c>
      <c r="AE30" s="414">
        <f t="shared" ca="1" si="13"/>
        <v>40.670999999999999</v>
      </c>
    </row>
    <row r="31" spans="1:31">
      <c r="A31" s="406" t="s">
        <v>86</v>
      </c>
      <c r="B31" s="464" t="s">
        <v>88</v>
      </c>
      <c r="C31" s="406">
        <v>6</v>
      </c>
      <c r="D31" s="407" t="s">
        <v>87</v>
      </c>
      <c r="E31" s="406" t="s">
        <v>43</v>
      </c>
      <c r="F31" s="406">
        <v>308</v>
      </c>
      <c r="G31" s="409">
        <f t="shared" ca="1" si="0"/>
        <v>33.459000000000003</v>
      </c>
      <c r="H31" s="409">
        <f t="shared" ca="1" si="1"/>
        <v>35.133000000000003</v>
      </c>
      <c r="I31" s="409">
        <f t="shared" ca="1" si="2"/>
        <v>36.89</v>
      </c>
      <c r="J31" s="409">
        <f t="shared" ca="1" si="3"/>
        <v>38.734999999999999</v>
      </c>
      <c r="K31" s="409">
        <f t="shared" ca="1" si="4"/>
        <v>40.670999999999999</v>
      </c>
      <c r="L31" s="502"/>
      <c r="M31" s="335" t="s">
        <v>588</v>
      </c>
      <c r="N31" s="331" t="str">
        <f t="shared" si="5"/>
        <v>02260C</v>
      </c>
      <c r="O31" s="410" t="str">
        <f t="shared" ref="O31:O62" si="18">D31</f>
        <v>143</v>
      </c>
      <c r="P31" s="332" t="str">
        <f t="shared" si="7"/>
        <v xml:space="preserve">Committee Clerk </v>
      </c>
      <c r="Q31" s="411" cm="1">
        <f t="array" aca="1" ref="Q31" ca="1">ROUND(IF($M31="Y",VLOOKUP($N31,INDIRECT($N$2),Q$5,0)*INDIRECT($M$3),VLOOKUP($N31,INDIRECT($N$2),Q$5,0)),IF(LEFT($E31,1)="N",3,0))</f>
        <v>33.459000000000003</v>
      </c>
      <c r="R31" s="411" cm="1">
        <f t="array" aca="1" ref="R31" ca="1">ROUND(IF($M31="Y",VLOOKUP($N31,INDIRECT($N$2),R$5,0)*INDIRECT($M$3),VLOOKUP($N31,INDIRECT($N$2),R$5,0)),IF(LEFT($E31,1)="N",3,0))</f>
        <v>35.133000000000003</v>
      </c>
      <c r="S31" s="411" cm="1">
        <f t="array" aca="1" ref="S31" ca="1">ROUND(IF($M31="Y",VLOOKUP($N31,INDIRECT($N$2),S$5,0)*INDIRECT($M$3),VLOOKUP($N31,INDIRECT($N$2),S$5,0)),IF(LEFT($E31,1)="N",3,0))</f>
        <v>36.89</v>
      </c>
      <c r="T31" s="411" cm="1">
        <f t="array" aca="1" ref="T31" ca="1">ROUND(IF($M31="Y",VLOOKUP($N31,INDIRECT($N$2),T$5,0)*INDIRECT($M$3),VLOOKUP($N31,INDIRECT($N$2),T$5,0)),IF(LEFT($E31,1)="N",3,0))</f>
        <v>38.734999999999999</v>
      </c>
      <c r="U31" s="411" cm="1">
        <f t="array" aca="1" ref="U31" ca="1">ROUND(IF($M31="Y",VLOOKUP($N31,INDIRECT($N$2),U$5,0)*INDIRECT($M$3),VLOOKUP($N31,INDIRECT($N$2),U$5,0)),IF(LEFT($E31,1)="N",3,0))</f>
        <v>40.670999999999999</v>
      </c>
      <c r="V31" s="482"/>
      <c r="W31" s="412" t="str">
        <f t="shared" si="17"/>
        <v>Y</v>
      </c>
      <c r="X31" s="355" t="str">
        <f t="shared" si="14"/>
        <v>02260C</v>
      </c>
      <c r="Y31" s="413" t="str">
        <f t="shared" si="16"/>
        <v>143</v>
      </c>
      <c r="Z31" s="355" t="str">
        <f t="shared" si="15"/>
        <v xml:space="preserve">Committee Clerk </v>
      </c>
      <c r="AA31" s="414">
        <f t="shared" ca="1" si="9"/>
        <v>33.459000000000003</v>
      </c>
      <c r="AB31" s="414">
        <f t="shared" ca="1" si="10"/>
        <v>35.133000000000003</v>
      </c>
      <c r="AC31" s="414">
        <f t="shared" ca="1" si="11"/>
        <v>36.89</v>
      </c>
      <c r="AD31" s="414">
        <f t="shared" ca="1" si="12"/>
        <v>38.734999999999999</v>
      </c>
      <c r="AE31" s="414">
        <f t="shared" ca="1" si="13"/>
        <v>40.670999999999999</v>
      </c>
    </row>
    <row r="32" spans="1:31">
      <c r="A32" s="406" t="s">
        <v>573</v>
      </c>
      <c r="B32" s="464" t="s">
        <v>575</v>
      </c>
      <c r="C32" s="406">
        <v>7</v>
      </c>
      <c r="D32" s="407" t="s">
        <v>574</v>
      </c>
      <c r="E32" s="406" t="s">
        <v>43</v>
      </c>
      <c r="F32" s="406">
        <v>348</v>
      </c>
      <c r="G32" s="409">
        <f t="shared" ca="1" si="0"/>
        <v>37.305</v>
      </c>
      <c r="H32" s="409">
        <f t="shared" ca="1" si="1"/>
        <v>39.167000000000002</v>
      </c>
      <c r="I32" s="409">
        <f t="shared" ca="1" si="2"/>
        <v>41.125999999999998</v>
      </c>
      <c r="J32" s="409">
        <f t="shared" ca="1" si="3"/>
        <v>43.182000000000002</v>
      </c>
      <c r="K32" s="409">
        <f t="shared" ca="1" si="4"/>
        <v>45.341999999999999</v>
      </c>
      <c r="L32" s="502"/>
      <c r="M32" s="335" t="s">
        <v>588</v>
      </c>
      <c r="N32" s="331" t="str">
        <f t="shared" si="5"/>
        <v>53022C</v>
      </c>
      <c r="O32" s="410" t="str">
        <f t="shared" si="18"/>
        <v>126</v>
      </c>
      <c r="P32" s="332" t="str">
        <f t="shared" si="7"/>
        <v>Community Partnership Liaison</v>
      </c>
      <c r="Q32" s="411" cm="1">
        <f t="array" aca="1" ref="Q32" ca="1">ROUND(IF($M32="Y",VLOOKUP($N32,INDIRECT($N$2),Q$5,0)*INDIRECT($M$3),VLOOKUP($N32,INDIRECT($N$2),Q$5,0)),IF(LEFT($E32,1)="N",3,0))</f>
        <v>37.305</v>
      </c>
      <c r="R32" s="411" cm="1">
        <f t="array" aca="1" ref="R32" ca="1">ROUND(IF($M32="Y",VLOOKUP($N32,INDIRECT($N$2),R$5,0)*INDIRECT($M$3),VLOOKUP($N32,INDIRECT($N$2),R$5,0)),IF(LEFT($E32,1)="N",3,0))</f>
        <v>39.167000000000002</v>
      </c>
      <c r="S32" s="411" cm="1">
        <f t="array" aca="1" ref="S32" ca="1">ROUND(IF($M32="Y",VLOOKUP($N32,INDIRECT($N$2),S$5,0)*INDIRECT($M$3),VLOOKUP($N32,INDIRECT($N$2),S$5,0)),IF(LEFT($E32,1)="N",3,0))</f>
        <v>41.125999999999998</v>
      </c>
      <c r="T32" s="411" cm="1">
        <f t="array" aca="1" ref="T32" ca="1">ROUND(IF($M32="Y",VLOOKUP($N32,INDIRECT($N$2),T$5,0)*INDIRECT($M$3),VLOOKUP($N32,INDIRECT($N$2),T$5,0)),IF(LEFT($E32,1)="N",3,0))</f>
        <v>43.182000000000002</v>
      </c>
      <c r="U32" s="411" cm="1">
        <f t="array" aca="1" ref="U32" ca="1">ROUND(IF($M32="Y",VLOOKUP($N32,INDIRECT($N$2),U$5,0)*INDIRECT($M$3),VLOOKUP($N32,INDIRECT($N$2),U$5,0)),IF(LEFT($E32,1)="N",3,0))</f>
        <v>45.341999999999999</v>
      </c>
      <c r="V32" s="482"/>
      <c r="W32" s="412" t="str">
        <f t="shared" si="17"/>
        <v>Y</v>
      </c>
      <c r="X32" s="355" t="str">
        <f t="shared" si="14"/>
        <v>53022C</v>
      </c>
      <c r="Y32" s="413" t="str">
        <f t="shared" si="16"/>
        <v>126</v>
      </c>
      <c r="Z32" s="355" t="str">
        <f t="shared" si="15"/>
        <v>Community Partnership Liaison</v>
      </c>
      <c r="AA32" s="414">
        <f t="shared" ca="1" si="9"/>
        <v>37.305</v>
      </c>
      <c r="AB32" s="414">
        <f t="shared" ca="1" si="10"/>
        <v>39.167000000000002</v>
      </c>
      <c r="AC32" s="414">
        <f t="shared" ca="1" si="11"/>
        <v>41.125999999999998</v>
      </c>
      <c r="AD32" s="414">
        <f t="shared" ca="1" si="12"/>
        <v>43.182000000000002</v>
      </c>
      <c r="AE32" s="414">
        <f t="shared" ca="1" si="13"/>
        <v>45.341999999999999</v>
      </c>
    </row>
    <row r="33" spans="1:31">
      <c r="A33" s="406" t="s">
        <v>532</v>
      </c>
      <c r="B33" s="464" t="s">
        <v>533</v>
      </c>
      <c r="C33" s="406">
        <v>7</v>
      </c>
      <c r="D33" s="407">
        <v>154</v>
      </c>
      <c r="E33" s="406" t="s">
        <v>43</v>
      </c>
      <c r="F33" s="406">
        <v>355</v>
      </c>
      <c r="G33" s="409">
        <f t="shared" ca="1" si="0"/>
        <v>37.311</v>
      </c>
      <c r="H33" s="409">
        <f t="shared" ca="1" si="1"/>
        <v>39.167999999999999</v>
      </c>
      <c r="I33" s="409">
        <f t="shared" ca="1" si="2"/>
        <v>41.13</v>
      </c>
      <c r="J33" s="409">
        <f t="shared" ca="1" si="3"/>
        <v>43.18</v>
      </c>
      <c r="K33" s="409">
        <f t="shared" ca="1" si="4"/>
        <v>45.344000000000001</v>
      </c>
      <c r="L33" s="502"/>
      <c r="M33" s="335" t="s">
        <v>588</v>
      </c>
      <c r="N33" s="331" t="str">
        <f t="shared" si="5"/>
        <v>59409C</v>
      </c>
      <c r="O33" s="410">
        <f t="shared" si="18"/>
        <v>154</v>
      </c>
      <c r="P33" s="332" t="str">
        <f t="shared" si="7"/>
        <v>Community Pet Case Coordinator</v>
      </c>
      <c r="Q33" s="411" cm="1">
        <f t="array" aca="1" ref="Q33" ca="1">ROUND(IF($M33="Y",VLOOKUP($N33,INDIRECT($N$2),Q$5,0)*INDIRECT($M$3),VLOOKUP($N33,INDIRECT($N$2),Q$5,0)),IF(LEFT($E33,1)="N",3,0))</f>
        <v>37.311</v>
      </c>
      <c r="R33" s="411" cm="1">
        <f t="array" aca="1" ref="R33" ca="1">ROUND(IF($M33="Y",VLOOKUP($N33,INDIRECT($N$2),R$5,0)*INDIRECT($M$3),VLOOKUP($N33,INDIRECT($N$2),R$5,0)),IF(LEFT($E33,1)="N",3,0))</f>
        <v>39.167999999999999</v>
      </c>
      <c r="S33" s="411" cm="1">
        <f t="array" aca="1" ref="S33" ca="1">ROUND(IF($M33="Y",VLOOKUP($N33,INDIRECT($N$2),S$5,0)*INDIRECT($M$3),VLOOKUP($N33,INDIRECT($N$2),S$5,0)),IF(LEFT($E33,1)="N",3,0))</f>
        <v>41.13</v>
      </c>
      <c r="T33" s="411" cm="1">
        <f t="array" aca="1" ref="T33" ca="1">ROUND(IF($M33="Y",VLOOKUP($N33,INDIRECT($N$2),T$5,0)*INDIRECT($M$3),VLOOKUP($N33,INDIRECT($N$2),T$5,0)),IF(LEFT($E33,1)="N",3,0))</f>
        <v>43.18</v>
      </c>
      <c r="U33" s="411" cm="1">
        <f t="array" aca="1" ref="U33" ca="1">ROUND(IF($M33="Y",VLOOKUP($N33,INDIRECT($N$2),U$5,0)*INDIRECT($M$3),VLOOKUP($N33,INDIRECT($N$2),U$5,0)),IF(LEFT($E33,1)="N",3,0))</f>
        <v>45.344000000000001</v>
      </c>
      <c r="V33" s="482"/>
      <c r="W33" s="412" t="str">
        <f t="shared" si="17"/>
        <v>Y</v>
      </c>
      <c r="X33" s="355" t="str">
        <f t="shared" si="14"/>
        <v>59409C</v>
      </c>
      <c r="Y33" s="413">
        <f t="shared" si="16"/>
        <v>154</v>
      </c>
      <c r="Z33" s="355" t="str">
        <f t="shared" si="15"/>
        <v>Community Pet Case Coordinator</v>
      </c>
      <c r="AA33" s="414">
        <f t="shared" ca="1" si="9"/>
        <v>37.311</v>
      </c>
      <c r="AB33" s="414">
        <f t="shared" ca="1" si="10"/>
        <v>39.167999999999999</v>
      </c>
      <c r="AC33" s="414">
        <f t="shared" ca="1" si="11"/>
        <v>41.13</v>
      </c>
      <c r="AD33" s="414">
        <f t="shared" ca="1" si="12"/>
        <v>43.18</v>
      </c>
      <c r="AE33" s="414">
        <f t="shared" ca="1" si="13"/>
        <v>45.344000000000001</v>
      </c>
    </row>
    <row r="34" spans="1:31">
      <c r="A34" s="406" t="s">
        <v>776</v>
      </c>
      <c r="B34" s="464" t="s">
        <v>777</v>
      </c>
      <c r="C34" s="406">
        <v>5</v>
      </c>
      <c r="D34" s="407" t="s">
        <v>386</v>
      </c>
      <c r="E34" s="406" t="s">
        <v>778</v>
      </c>
      <c r="F34" s="406">
        <v>230</v>
      </c>
      <c r="G34" s="409">
        <f t="shared" ca="1" si="0"/>
        <v>27.085999999999999</v>
      </c>
      <c r="H34" s="409">
        <f t="shared" ca="1" si="1"/>
        <v>28.437999999999999</v>
      </c>
      <c r="I34" s="409">
        <f t="shared" ca="1" si="2"/>
        <v>29.861999999999998</v>
      </c>
      <c r="J34" s="409">
        <f t="shared" ca="1" si="3"/>
        <v>31.355</v>
      </c>
      <c r="K34" s="409">
        <f t="shared" ca="1" si="4"/>
        <v>32.923000000000002</v>
      </c>
      <c r="L34" s="502"/>
      <c r="M34" s="335" t="s">
        <v>588</v>
      </c>
      <c r="N34" s="331" t="str">
        <f t="shared" si="5"/>
        <v>53097C</v>
      </c>
      <c r="O34" s="410" t="str">
        <f t="shared" si="18"/>
        <v>N51</v>
      </c>
      <c r="P34" s="332" t="str">
        <f t="shared" si="7"/>
        <v>Community Safety Surveillance Dispatcher</v>
      </c>
      <c r="Q34" s="411" cm="1">
        <f t="array" aca="1" ref="Q34" ca="1">ROUND(IF($M34="Y",VLOOKUP($N34,INDIRECT($N$2),Q$5,0)*INDIRECT($M$3),VLOOKUP($N34,INDIRECT($N$2),Q$5,0)),IF(LEFT($E34,1)="N",3,0))</f>
        <v>27.085999999999999</v>
      </c>
      <c r="R34" s="411" cm="1">
        <f t="array" aca="1" ref="R34" ca="1">ROUND(IF($M34="Y",VLOOKUP($N34,INDIRECT($N$2),R$5,0)*INDIRECT($M$3),VLOOKUP($N34,INDIRECT($N$2),R$5,0)),IF(LEFT($E34,1)="N",3,0))</f>
        <v>28.437999999999999</v>
      </c>
      <c r="S34" s="411" cm="1">
        <f t="array" aca="1" ref="S34" ca="1">ROUND(IF($M34="Y",VLOOKUP($N34,INDIRECT($N$2),S$5,0)*INDIRECT($M$3),VLOOKUP($N34,INDIRECT($N$2),S$5,0)),IF(LEFT($E34,1)="N",3,0))</f>
        <v>29.861999999999998</v>
      </c>
      <c r="T34" s="411" cm="1">
        <f t="array" aca="1" ref="T34" ca="1">ROUND(IF($M34="Y",VLOOKUP($N34,INDIRECT($N$2),T$5,0)*INDIRECT($M$3),VLOOKUP($N34,INDIRECT($N$2),T$5,0)),IF(LEFT($E34,1)="N",3,0))</f>
        <v>31.355</v>
      </c>
      <c r="U34" s="411" cm="1">
        <f t="array" aca="1" ref="U34" ca="1">ROUND(IF($M34="Y",VLOOKUP($N34,INDIRECT($N$2),U$5,0)*INDIRECT($M$3),VLOOKUP($N34,INDIRECT($N$2),U$5,0)),IF(LEFT($E34,1)="N",3,0))</f>
        <v>32.923000000000002</v>
      </c>
      <c r="V34" s="482"/>
      <c r="W34" s="412" t="str">
        <f t="shared" si="17"/>
        <v>Y</v>
      </c>
      <c r="X34" s="355" t="str">
        <f t="shared" si="14"/>
        <v>53097C</v>
      </c>
      <c r="Y34" s="413" t="str">
        <f t="shared" si="16"/>
        <v>N51</v>
      </c>
      <c r="Z34" s="355" t="str">
        <f t="shared" si="15"/>
        <v>Community Safety Surveillance Dispatcher</v>
      </c>
      <c r="AA34" s="414">
        <f t="shared" ca="1" si="9"/>
        <v>27.085999999999999</v>
      </c>
      <c r="AB34" s="414">
        <f t="shared" ca="1" si="10"/>
        <v>28.437999999999999</v>
      </c>
      <c r="AC34" s="414">
        <f t="shared" ca="1" si="11"/>
        <v>29.861999999999998</v>
      </c>
      <c r="AD34" s="414">
        <f t="shared" ca="1" si="12"/>
        <v>31.355</v>
      </c>
      <c r="AE34" s="414">
        <f t="shared" ca="1" si="13"/>
        <v>32.923000000000002</v>
      </c>
    </row>
    <row r="35" spans="1:31">
      <c r="A35" s="406" t="s">
        <v>89</v>
      </c>
      <c r="B35" s="464" t="s">
        <v>91</v>
      </c>
      <c r="C35" s="406">
        <v>4</v>
      </c>
      <c r="D35" s="407" t="s">
        <v>90</v>
      </c>
      <c r="E35" s="406" t="s">
        <v>43</v>
      </c>
      <c r="F35" s="406">
        <v>198</v>
      </c>
      <c r="G35" s="409">
        <f t="shared" ca="1" si="0"/>
        <v>25.515999999999998</v>
      </c>
      <c r="H35" s="409">
        <f t="shared" ca="1" si="1"/>
        <v>26.792000000000002</v>
      </c>
      <c r="I35" s="409">
        <f t="shared" ca="1" si="2"/>
        <v>28.128</v>
      </c>
      <c r="J35" s="409">
        <f t="shared" ca="1" si="3"/>
        <v>29.533999999999999</v>
      </c>
      <c r="K35" s="409">
        <f t="shared" ca="1" si="4"/>
        <v>0</v>
      </c>
      <c r="L35" s="502"/>
      <c r="M35" s="335" t="s">
        <v>588</v>
      </c>
      <c r="N35" s="331" t="str">
        <f t="shared" si="5"/>
        <v>02350C</v>
      </c>
      <c r="O35" s="410" t="str">
        <f t="shared" si="18"/>
        <v>030</v>
      </c>
      <c r="P35" s="332" t="str">
        <f t="shared" si="7"/>
        <v xml:space="preserve">Community Service Officer </v>
      </c>
      <c r="Q35" s="411" cm="1">
        <f t="array" aca="1" ref="Q35" ca="1">ROUND(IF($M35="Y",VLOOKUP($N35,INDIRECT($N$2),Q$5,0)*INDIRECT($M$3),VLOOKUP($N35,INDIRECT($N$2),Q$5,0)),IF(LEFT($E35,1)="N",3,0))</f>
        <v>25.515999999999998</v>
      </c>
      <c r="R35" s="411" cm="1">
        <f t="array" aca="1" ref="R35" ca="1">ROUND(IF($M35="Y",VLOOKUP($N35,INDIRECT($N$2),R$5,0)*INDIRECT($M$3),VLOOKUP($N35,INDIRECT($N$2),R$5,0)),IF(LEFT($E35,1)="N",3,0))</f>
        <v>26.792000000000002</v>
      </c>
      <c r="S35" s="411" cm="1">
        <f t="array" aca="1" ref="S35" ca="1">ROUND(IF($M35="Y",VLOOKUP($N35,INDIRECT($N$2),S$5,0)*INDIRECT($M$3),VLOOKUP($N35,INDIRECT($N$2),S$5,0)),IF(LEFT($E35,1)="N",3,0))</f>
        <v>28.128</v>
      </c>
      <c r="T35" s="411" cm="1">
        <f t="array" aca="1" ref="T35" ca="1">ROUND(IF($M35="Y",VLOOKUP($N35,INDIRECT($N$2),T$5,0)*INDIRECT($M$3),VLOOKUP($N35,INDIRECT($N$2),T$5,0)),IF(LEFT($E35,1)="N",3,0))</f>
        <v>29.533999999999999</v>
      </c>
      <c r="U35" s="411" cm="1">
        <f t="array" aca="1" ref="U35" ca="1">ROUND(IF($M35="Y",VLOOKUP($N35,INDIRECT($N$2),U$5,0)*INDIRECT($M$3),VLOOKUP($N35,INDIRECT($N$2),U$5,0)),IF(LEFT($E35,1)="N",3,0))</f>
        <v>0</v>
      </c>
      <c r="V35" s="482"/>
      <c r="W35" s="412" t="str">
        <f t="shared" si="17"/>
        <v>Y</v>
      </c>
      <c r="X35" s="355" t="str">
        <f t="shared" si="14"/>
        <v>02350C</v>
      </c>
      <c r="Y35" s="413" t="str">
        <f t="shared" si="16"/>
        <v>030</v>
      </c>
      <c r="Z35" s="355" t="str">
        <f t="shared" si="15"/>
        <v xml:space="preserve">Community Service Officer </v>
      </c>
      <c r="AA35" s="414">
        <f t="shared" ca="1" si="9"/>
        <v>25.515999999999998</v>
      </c>
      <c r="AB35" s="414">
        <f t="shared" ca="1" si="10"/>
        <v>26.792000000000002</v>
      </c>
      <c r="AC35" s="414">
        <f t="shared" ca="1" si="11"/>
        <v>28.128</v>
      </c>
      <c r="AD35" s="414">
        <f t="shared" ca="1" si="12"/>
        <v>29.533999999999999</v>
      </c>
      <c r="AE35" s="414">
        <f t="shared" ca="1" si="13"/>
        <v>0</v>
      </c>
    </row>
    <row r="36" spans="1:31">
      <c r="A36" s="406" t="s">
        <v>93</v>
      </c>
      <c r="B36" s="464" t="s">
        <v>438</v>
      </c>
      <c r="C36" s="406">
        <v>8</v>
      </c>
      <c r="D36" s="407">
        <v>208</v>
      </c>
      <c r="E36" s="406" t="s">
        <v>43</v>
      </c>
      <c r="F36" s="406">
        <v>393</v>
      </c>
      <c r="G36" s="409">
        <f t="shared" ca="1" si="0"/>
        <v>41.055999999999997</v>
      </c>
      <c r="H36" s="409">
        <f t="shared" ca="1" si="1"/>
        <v>43.11</v>
      </c>
      <c r="I36" s="409">
        <f t="shared" ca="1" si="2"/>
        <v>45.265000000000001</v>
      </c>
      <c r="J36" s="409">
        <f t="shared" ca="1" si="3"/>
        <v>47.530999999999999</v>
      </c>
      <c r="K36" s="409">
        <f t="shared" ca="1" si="4"/>
        <v>49.906999999999996</v>
      </c>
      <c r="L36" s="502"/>
      <c r="M36" s="335" t="s">
        <v>588</v>
      </c>
      <c r="N36" s="331" t="str">
        <f t="shared" si="5"/>
        <v>02355C</v>
      </c>
      <c r="O36" s="410">
        <f t="shared" si="18"/>
        <v>208</v>
      </c>
      <c r="P36" s="332" t="str">
        <f t="shared" si="7"/>
        <v xml:space="preserve">Complaint Investigation Officer </v>
      </c>
      <c r="Q36" s="411" cm="1">
        <f t="array" aca="1" ref="Q36" ca="1">ROUND(IF($M36="Y",VLOOKUP($N36,INDIRECT($N$2),Q$5,0)*INDIRECT($M$3),VLOOKUP($N36,INDIRECT($N$2),Q$5,0)),IF(LEFT($E36,1)="N",3,0))</f>
        <v>41.055999999999997</v>
      </c>
      <c r="R36" s="411" cm="1">
        <f t="array" aca="1" ref="R36" ca="1">ROUND(IF($M36="Y",VLOOKUP($N36,INDIRECT($N$2),R$5,0)*INDIRECT($M$3),VLOOKUP($N36,INDIRECT($N$2),R$5,0)),IF(LEFT($E36,1)="N",3,0))</f>
        <v>43.11</v>
      </c>
      <c r="S36" s="411" cm="1">
        <f t="array" aca="1" ref="S36" ca="1">ROUND(IF($M36="Y",VLOOKUP($N36,INDIRECT($N$2),S$5,0)*INDIRECT($M$3),VLOOKUP($N36,INDIRECT($N$2),S$5,0)),IF(LEFT($E36,1)="N",3,0))</f>
        <v>45.265000000000001</v>
      </c>
      <c r="T36" s="411" cm="1">
        <f t="array" aca="1" ref="T36" ca="1">ROUND(IF($M36="Y",VLOOKUP($N36,INDIRECT($N$2),T$5,0)*INDIRECT($M$3),VLOOKUP($N36,INDIRECT($N$2),T$5,0)),IF(LEFT($E36,1)="N",3,0))</f>
        <v>47.530999999999999</v>
      </c>
      <c r="U36" s="411" cm="1">
        <f t="array" aca="1" ref="U36" ca="1">ROUND(IF($M36="Y",VLOOKUP($N36,INDIRECT($N$2),U$5,0)*INDIRECT($M$3),VLOOKUP($N36,INDIRECT($N$2),U$5,0)),IF(LEFT($E36,1)="N",3,0))</f>
        <v>49.906999999999996</v>
      </c>
      <c r="V36" s="482"/>
      <c r="W36" s="412" t="str">
        <f t="shared" si="17"/>
        <v>Y</v>
      </c>
      <c r="X36" s="355" t="str">
        <f t="shared" si="14"/>
        <v>02355C</v>
      </c>
      <c r="Y36" s="413">
        <f t="shared" si="16"/>
        <v>208</v>
      </c>
      <c r="Z36" s="355" t="str">
        <f t="shared" si="15"/>
        <v xml:space="preserve">Complaint Investigation Officer </v>
      </c>
      <c r="AA36" s="414">
        <f t="shared" ca="1" si="9"/>
        <v>41.055999999999997</v>
      </c>
      <c r="AB36" s="414">
        <f t="shared" ca="1" si="10"/>
        <v>43.11</v>
      </c>
      <c r="AC36" s="414">
        <f t="shared" ca="1" si="11"/>
        <v>45.265000000000001</v>
      </c>
      <c r="AD36" s="414">
        <f t="shared" ca="1" si="12"/>
        <v>47.530999999999999</v>
      </c>
      <c r="AE36" s="414">
        <f t="shared" ca="1" si="13"/>
        <v>49.906999999999996</v>
      </c>
    </row>
    <row r="37" spans="1:31">
      <c r="A37" s="420" t="s">
        <v>26</v>
      </c>
      <c r="B37" s="467" t="s">
        <v>28</v>
      </c>
      <c r="C37" s="420">
        <v>9</v>
      </c>
      <c r="D37" s="407" t="s">
        <v>27</v>
      </c>
      <c r="E37" s="420" t="s">
        <v>21</v>
      </c>
      <c r="F37" s="420">
        <v>420</v>
      </c>
      <c r="G37" s="409">
        <f t="shared" ca="1" si="0"/>
        <v>89323</v>
      </c>
      <c r="H37" s="409">
        <f t="shared" ca="1" si="1"/>
        <v>93790</v>
      </c>
      <c r="I37" s="409">
        <f t="shared" ca="1" si="2"/>
        <v>98478</v>
      </c>
      <c r="J37" s="409">
        <f t="shared" ca="1" si="3"/>
        <v>103402</v>
      </c>
      <c r="K37" s="409">
        <f t="shared" ca="1" si="4"/>
        <v>108572</v>
      </c>
      <c r="L37" s="502"/>
      <c r="M37" s="335" t="s">
        <v>588</v>
      </c>
      <c r="N37" s="331" t="str">
        <f t="shared" si="5"/>
        <v>05955C</v>
      </c>
      <c r="O37" s="410" t="str">
        <f t="shared" si="18"/>
        <v>95</v>
      </c>
      <c r="P37" s="332" t="str">
        <f t="shared" si="7"/>
        <v xml:space="preserve">Complaint Investigation Officer II </v>
      </c>
      <c r="Q37" s="411" cm="1">
        <f t="array" aca="1" ref="Q37" ca="1">ROUND(IF($M37="Y",VLOOKUP($N37,INDIRECT($N$2),Q$5,0)*INDIRECT($M$3),VLOOKUP($N37,INDIRECT($N$2),Q$5,0)),IF(LEFT($E37,1)="N",3,0))</f>
        <v>89323</v>
      </c>
      <c r="R37" s="411" cm="1">
        <f t="array" aca="1" ref="R37" ca="1">ROUND(IF($M37="Y",VLOOKUP($N37,INDIRECT($N$2),R$5,0)*INDIRECT($M$3),VLOOKUP($N37,INDIRECT($N$2),R$5,0)),IF(LEFT($E37,1)="N",3,0))</f>
        <v>93790</v>
      </c>
      <c r="S37" s="411" cm="1">
        <f t="array" aca="1" ref="S37" ca="1">ROUND(IF($M37="Y",VLOOKUP($N37,INDIRECT($N$2),S$5,0)*INDIRECT($M$3),VLOOKUP($N37,INDIRECT($N$2),S$5,0)),IF(LEFT($E37,1)="N",3,0))</f>
        <v>98478</v>
      </c>
      <c r="T37" s="411" cm="1">
        <f t="array" aca="1" ref="T37" ca="1">ROUND(IF($M37="Y",VLOOKUP($N37,INDIRECT($N$2),T$5,0)*INDIRECT($M$3),VLOOKUP($N37,INDIRECT($N$2),T$5,0)),IF(LEFT($E37,1)="N",3,0))</f>
        <v>103402</v>
      </c>
      <c r="U37" s="411" cm="1">
        <f t="array" aca="1" ref="U37" ca="1">ROUND(IF($M37="Y",VLOOKUP($N37,INDIRECT($N$2),U$5,0)*INDIRECT($M$3),VLOOKUP($N37,INDIRECT($N$2),U$5,0)),IF(LEFT($E37,1)="N",3,0))</f>
        <v>108572</v>
      </c>
      <c r="V37" s="482"/>
      <c r="W37" s="412" t="str">
        <f t="shared" si="17"/>
        <v>Y</v>
      </c>
      <c r="X37" s="355" t="str">
        <f t="shared" si="14"/>
        <v>05955C</v>
      </c>
      <c r="Y37" s="413" t="str">
        <f t="shared" si="16"/>
        <v>95</v>
      </c>
      <c r="Z37" s="355" t="str">
        <f t="shared" si="15"/>
        <v xml:space="preserve">Complaint Investigation Officer II </v>
      </c>
      <c r="AA37" s="414">
        <f t="shared" ca="1" si="9"/>
        <v>42.943999999999996</v>
      </c>
      <c r="AB37" s="414">
        <f t="shared" ca="1" si="10"/>
        <v>45.091999999999999</v>
      </c>
      <c r="AC37" s="414">
        <f t="shared" ca="1" si="11"/>
        <v>47.345999999999997</v>
      </c>
      <c r="AD37" s="414">
        <f t="shared" ca="1" si="12"/>
        <v>49.713000000000001</v>
      </c>
      <c r="AE37" s="414">
        <f t="shared" ca="1" si="13"/>
        <v>52.198999999999998</v>
      </c>
    </row>
    <row r="38" spans="1:31">
      <c r="A38" s="406" t="s">
        <v>96</v>
      </c>
      <c r="B38" s="464" t="s">
        <v>98</v>
      </c>
      <c r="C38" s="406">
        <v>4</v>
      </c>
      <c r="D38" s="407" t="s">
        <v>97</v>
      </c>
      <c r="E38" s="406" t="s">
        <v>43</v>
      </c>
      <c r="F38" s="406">
        <v>218</v>
      </c>
      <c r="G38" s="409">
        <f t="shared" ca="1" si="0"/>
        <v>25.8</v>
      </c>
      <c r="H38" s="409">
        <f t="shared" ca="1" si="1"/>
        <v>27.091999999999999</v>
      </c>
      <c r="I38" s="409">
        <f t="shared" ca="1" si="2"/>
        <v>28.446000000000002</v>
      </c>
      <c r="J38" s="409">
        <f t="shared" ca="1" si="3"/>
        <v>29.867000000000001</v>
      </c>
      <c r="K38" s="409">
        <f t="shared" ca="1" si="4"/>
        <v>31.361000000000001</v>
      </c>
      <c r="L38" s="502"/>
      <c r="M38" s="335" t="s">
        <v>588</v>
      </c>
      <c r="N38" s="331" t="str">
        <f t="shared" si="5"/>
        <v>02440C</v>
      </c>
      <c r="O38" s="410" t="str">
        <f t="shared" si="18"/>
        <v>033</v>
      </c>
      <c r="P38" s="332" t="str">
        <f t="shared" si="7"/>
        <v xml:space="preserve">Concierge Convention Center </v>
      </c>
      <c r="Q38" s="411" cm="1">
        <f t="array" aca="1" ref="Q38" ca="1">ROUND(IF($M38="Y",VLOOKUP($N38,INDIRECT($N$2),Q$5,0)*INDIRECT($M$3),VLOOKUP($N38,INDIRECT($N$2),Q$5,0)),IF(LEFT($E38,1)="N",3,0))</f>
        <v>25.8</v>
      </c>
      <c r="R38" s="411" cm="1">
        <f t="array" aca="1" ref="R38" ca="1">ROUND(IF($M38="Y",VLOOKUP($N38,INDIRECT($N$2),R$5,0)*INDIRECT($M$3),VLOOKUP($N38,INDIRECT($N$2),R$5,0)),IF(LEFT($E38,1)="N",3,0))</f>
        <v>27.091999999999999</v>
      </c>
      <c r="S38" s="411" cm="1">
        <f t="array" aca="1" ref="S38" ca="1">ROUND(IF($M38="Y",VLOOKUP($N38,INDIRECT($N$2),S$5,0)*INDIRECT($M$3),VLOOKUP($N38,INDIRECT($N$2),S$5,0)),IF(LEFT($E38,1)="N",3,0))</f>
        <v>28.446000000000002</v>
      </c>
      <c r="T38" s="411" cm="1">
        <f t="array" aca="1" ref="T38" ca="1">ROUND(IF($M38="Y",VLOOKUP($N38,INDIRECT($N$2),T$5,0)*INDIRECT($M$3),VLOOKUP($N38,INDIRECT($N$2),T$5,0)),IF(LEFT($E38,1)="N",3,0))</f>
        <v>29.867000000000001</v>
      </c>
      <c r="U38" s="411" cm="1">
        <f t="array" aca="1" ref="U38" ca="1">ROUND(IF($M38="Y",VLOOKUP($N38,INDIRECT($N$2),U$5,0)*INDIRECT($M$3),VLOOKUP($N38,INDIRECT($N$2),U$5,0)),IF(LEFT($E38,1)="N",3,0))</f>
        <v>31.361000000000001</v>
      </c>
      <c r="V38" s="482"/>
      <c r="W38" s="412" t="str">
        <f t="shared" si="17"/>
        <v>Y</v>
      </c>
      <c r="X38" s="355" t="str">
        <f t="shared" si="14"/>
        <v>02440C</v>
      </c>
      <c r="Y38" s="413" t="str">
        <f t="shared" si="16"/>
        <v>033</v>
      </c>
      <c r="Z38" s="355" t="str">
        <f t="shared" si="15"/>
        <v xml:space="preserve">Concierge Convention Center </v>
      </c>
      <c r="AA38" s="414">
        <f t="shared" ca="1" si="9"/>
        <v>25.8</v>
      </c>
      <c r="AB38" s="414">
        <f t="shared" ca="1" si="10"/>
        <v>27.091999999999999</v>
      </c>
      <c r="AC38" s="414">
        <f t="shared" ca="1" si="11"/>
        <v>28.446000000000002</v>
      </c>
      <c r="AD38" s="414">
        <f t="shared" ca="1" si="12"/>
        <v>29.867000000000001</v>
      </c>
      <c r="AE38" s="414">
        <f t="shared" ca="1" si="13"/>
        <v>31.361000000000001</v>
      </c>
    </row>
    <row r="39" spans="1:31">
      <c r="A39" s="406" t="s">
        <v>99</v>
      </c>
      <c r="B39" s="464" t="s">
        <v>100</v>
      </c>
      <c r="C39" s="406">
        <v>8</v>
      </c>
      <c r="D39" s="407">
        <v>208</v>
      </c>
      <c r="E39" s="406" t="s">
        <v>43</v>
      </c>
      <c r="F39" s="406">
        <v>393</v>
      </c>
      <c r="G39" s="409">
        <f t="shared" ref="G39:G70" ca="1" si="19">Q39</f>
        <v>41.055999999999997</v>
      </c>
      <c r="H39" s="409">
        <f t="shared" ref="H39:H70" ca="1" si="20">R39</f>
        <v>43.11</v>
      </c>
      <c r="I39" s="409">
        <f t="shared" ref="I39:I70" ca="1" si="21">S39</f>
        <v>45.265000000000001</v>
      </c>
      <c r="J39" s="409">
        <f t="shared" ref="J39:J70" ca="1" si="22">T39</f>
        <v>47.530999999999999</v>
      </c>
      <c r="K39" s="409">
        <f t="shared" ref="K39:K70" ca="1" si="23">U39</f>
        <v>49.906999999999996</v>
      </c>
      <c r="L39" s="502"/>
      <c r="M39" s="335" t="s">
        <v>588</v>
      </c>
      <c r="N39" s="331" t="str">
        <f t="shared" ref="N39:N70" si="24">A39</f>
        <v>02627C</v>
      </c>
      <c r="O39" s="410">
        <f t="shared" si="18"/>
        <v>208</v>
      </c>
      <c r="P39" s="332" t="str">
        <f t="shared" ref="P39:P70" si="25">B39</f>
        <v xml:space="preserve">Contract Compliance Officer </v>
      </c>
      <c r="Q39" s="411" cm="1">
        <f t="array" aca="1" ref="Q39" ca="1">ROUND(IF($M39="Y",VLOOKUP($N39,INDIRECT($N$2),Q$5,0)*INDIRECT($M$3),VLOOKUP($N39,INDIRECT($N$2),Q$5,0)),IF(LEFT($E39,1)="N",3,0))</f>
        <v>41.055999999999997</v>
      </c>
      <c r="R39" s="411" cm="1">
        <f t="array" aca="1" ref="R39" ca="1">ROUND(IF($M39="Y",VLOOKUP($N39,INDIRECT($N$2),R$5,0)*INDIRECT($M$3),VLOOKUP($N39,INDIRECT($N$2),R$5,0)),IF(LEFT($E39,1)="N",3,0))</f>
        <v>43.11</v>
      </c>
      <c r="S39" s="411" cm="1">
        <f t="array" aca="1" ref="S39" ca="1">ROUND(IF($M39="Y",VLOOKUP($N39,INDIRECT($N$2),S$5,0)*INDIRECT($M$3),VLOOKUP($N39,INDIRECT($N$2),S$5,0)),IF(LEFT($E39,1)="N",3,0))</f>
        <v>45.265000000000001</v>
      </c>
      <c r="T39" s="411" cm="1">
        <f t="array" aca="1" ref="T39" ca="1">ROUND(IF($M39="Y",VLOOKUP($N39,INDIRECT($N$2),T$5,0)*INDIRECT($M$3),VLOOKUP($N39,INDIRECT($N$2),T$5,0)),IF(LEFT($E39,1)="N",3,0))</f>
        <v>47.530999999999999</v>
      </c>
      <c r="U39" s="411" cm="1">
        <f t="array" aca="1" ref="U39" ca="1">ROUND(IF($M39="Y",VLOOKUP($N39,INDIRECT($N$2),U$5,0)*INDIRECT($M$3),VLOOKUP($N39,INDIRECT($N$2),U$5,0)),IF(LEFT($E39,1)="N",3,0))</f>
        <v>49.906999999999996</v>
      </c>
      <c r="V39" s="482"/>
      <c r="W39" s="412" t="str">
        <f t="shared" si="17"/>
        <v>Y</v>
      </c>
      <c r="X39" s="355" t="str">
        <f t="shared" si="14"/>
        <v>02627C</v>
      </c>
      <c r="Y39" s="413">
        <f t="shared" si="16"/>
        <v>208</v>
      </c>
      <c r="Z39" s="355" t="str">
        <f t="shared" si="15"/>
        <v xml:space="preserve">Contract Compliance Officer </v>
      </c>
      <c r="AA39" s="414">
        <f t="shared" ref="AA39:AA70" ca="1" si="26">IF(LEFT($E39,1)="N",Q39,ROUNDUP(Q39/2080,3))</f>
        <v>41.055999999999997</v>
      </c>
      <c r="AB39" s="414">
        <f t="shared" ref="AB39:AB70" ca="1" si="27">IF(LEFT($E39,1)="N",R39,ROUNDUP(R39/2080,3))</f>
        <v>43.11</v>
      </c>
      <c r="AC39" s="414">
        <f t="shared" ref="AC39:AC70" ca="1" si="28">IF(LEFT($E39,1)="N",S39,ROUNDUP(S39/2080,3))</f>
        <v>45.265000000000001</v>
      </c>
      <c r="AD39" s="414">
        <f t="shared" ref="AD39:AD70" ca="1" si="29">IF(LEFT($E39,1)="N",T39,ROUNDUP(T39/2080,3))</f>
        <v>47.530999999999999</v>
      </c>
      <c r="AE39" s="414">
        <f t="shared" ref="AE39:AE70" ca="1" si="30">IF(LEFT($E39,1)="N",U39,ROUNDUP(U39/2080,3))</f>
        <v>49.906999999999996</v>
      </c>
    </row>
    <row r="40" spans="1:31">
      <c r="A40" s="406" t="s">
        <v>486</v>
      </c>
      <c r="B40" s="464" t="s">
        <v>484</v>
      </c>
      <c r="C40" s="406">
        <v>8</v>
      </c>
      <c r="D40" s="407" t="s">
        <v>94</v>
      </c>
      <c r="E40" s="406" t="s">
        <v>43</v>
      </c>
      <c r="F40" s="406">
        <v>375</v>
      </c>
      <c r="G40" s="409">
        <f t="shared" ca="1" si="19"/>
        <v>39.146999999999998</v>
      </c>
      <c r="H40" s="409">
        <f t="shared" ca="1" si="20"/>
        <v>41.103999999999999</v>
      </c>
      <c r="I40" s="409">
        <f t="shared" ca="1" si="21"/>
        <v>43.16</v>
      </c>
      <c r="J40" s="409">
        <f t="shared" ca="1" si="22"/>
        <v>45.317</v>
      </c>
      <c r="K40" s="409">
        <f t="shared" ca="1" si="23"/>
        <v>47.585999999999999</v>
      </c>
      <c r="L40" s="502"/>
      <c r="M40" s="335" t="s">
        <v>588</v>
      </c>
      <c r="N40" s="331" t="str">
        <f t="shared" si="24"/>
        <v>04950C</v>
      </c>
      <c r="O40" s="410" t="str">
        <f t="shared" si="18"/>
        <v>099</v>
      </c>
      <c r="P40" s="332" t="str">
        <f t="shared" si="25"/>
        <v>Coordinator Water Pumping Stations</v>
      </c>
      <c r="Q40" s="411" cm="1">
        <f t="array" aca="1" ref="Q40" ca="1">ROUND(IF($M40="Y",VLOOKUP($N40,INDIRECT($N$2),Q$5,0)*INDIRECT($M$3),VLOOKUP($N40,INDIRECT($N$2),Q$5,0)),IF(LEFT($E40,1)="N",3,0))</f>
        <v>39.146999999999998</v>
      </c>
      <c r="R40" s="411" cm="1">
        <f t="array" aca="1" ref="R40" ca="1">ROUND(IF($M40="Y",VLOOKUP($N40,INDIRECT($N$2),R$5,0)*INDIRECT($M$3),VLOOKUP($N40,INDIRECT($N$2),R$5,0)),IF(LEFT($E40,1)="N",3,0))</f>
        <v>41.103999999999999</v>
      </c>
      <c r="S40" s="411" cm="1">
        <f t="array" aca="1" ref="S40" ca="1">ROUND(IF($M40="Y",VLOOKUP($N40,INDIRECT($N$2),S$5,0)*INDIRECT($M$3),VLOOKUP($N40,INDIRECT($N$2),S$5,0)),IF(LEFT($E40,1)="N",3,0))</f>
        <v>43.16</v>
      </c>
      <c r="T40" s="411" cm="1">
        <f t="array" aca="1" ref="T40" ca="1">ROUND(IF($M40="Y",VLOOKUP($N40,INDIRECT($N$2),T$5,0)*INDIRECT($M$3),VLOOKUP($N40,INDIRECT($N$2),T$5,0)),IF(LEFT($E40,1)="N",3,0))</f>
        <v>45.317</v>
      </c>
      <c r="U40" s="411" cm="1">
        <f t="array" aca="1" ref="U40" ca="1">ROUND(IF($M40="Y",VLOOKUP($N40,INDIRECT($N$2),U$5,0)*INDIRECT($M$3),VLOOKUP($N40,INDIRECT($N$2),U$5,0)),IF(LEFT($E40,1)="N",3,0))</f>
        <v>47.585999999999999</v>
      </c>
      <c r="V40" s="482"/>
      <c r="W40" s="412" t="str">
        <f t="shared" si="17"/>
        <v>Y</v>
      </c>
      <c r="X40" s="355" t="str">
        <f t="shared" si="14"/>
        <v>04950C</v>
      </c>
      <c r="Y40" s="413" t="str">
        <f t="shared" si="16"/>
        <v>099</v>
      </c>
      <c r="Z40" s="355" t="str">
        <f t="shared" si="15"/>
        <v>Coordinator Water Pumping Stations</v>
      </c>
      <c r="AA40" s="414">
        <f t="shared" ca="1" si="26"/>
        <v>39.146999999999998</v>
      </c>
      <c r="AB40" s="414">
        <f t="shared" ca="1" si="27"/>
        <v>41.103999999999999</v>
      </c>
      <c r="AC40" s="414">
        <f t="shared" ca="1" si="28"/>
        <v>43.16</v>
      </c>
      <c r="AD40" s="414">
        <f t="shared" ca="1" si="29"/>
        <v>45.317</v>
      </c>
      <c r="AE40" s="414">
        <f t="shared" ca="1" si="30"/>
        <v>47.585999999999999</v>
      </c>
    </row>
    <row r="41" spans="1:31">
      <c r="A41" s="406" t="s">
        <v>104</v>
      </c>
      <c r="B41" s="464" t="s">
        <v>106</v>
      </c>
      <c r="C41" s="406">
        <v>6</v>
      </c>
      <c r="D41" s="407" t="s">
        <v>105</v>
      </c>
      <c r="E41" s="406" t="s">
        <v>43</v>
      </c>
      <c r="F41" s="406">
        <v>280</v>
      </c>
      <c r="G41" s="409">
        <f t="shared" ca="1" si="19"/>
        <v>30.927</v>
      </c>
      <c r="H41" s="409">
        <f t="shared" ca="1" si="20"/>
        <v>32.475999999999999</v>
      </c>
      <c r="I41" s="409">
        <f t="shared" ca="1" si="21"/>
        <v>34.095999999999997</v>
      </c>
      <c r="J41" s="409">
        <f t="shared" ca="1" si="22"/>
        <v>35.805</v>
      </c>
      <c r="K41" s="409">
        <f t="shared" ca="1" si="23"/>
        <v>37.594000000000001</v>
      </c>
      <c r="L41" s="502"/>
      <c r="M41" s="335" t="s">
        <v>588</v>
      </c>
      <c r="N41" s="331" t="str">
        <f t="shared" si="24"/>
        <v>02740C</v>
      </c>
      <c r="O41" s="410" t="str">
        <f t="shared" si="18"/>
        <v>076</v>
      </c>
      <c r="P41" s="332" t="str">
        <f t="shared" si="25"/>
        <v>Council Information Spec</v>
      </c>
      <c r="Q41" s="411" cm="1">
        <f t="array" aca="1" ref="Q41" ca="1">ROUND(IF($M41="Y",VLOOKUP($N41,INDIRECT($N$2),Q$5,0)*INDIRECT($M$3),VLOOKUP($N41,INDIRECT($N$2),Q$5,0)),IF(LEFT($E41,1)="N",3,0))</f>
        <v>30.927</v>
      </c>
      <c r="R41" s="411" cm="1">
        <f t="array" aca="1" ref="R41" ca="1">ROUND(IF($M41="Y",VLOOKUP($N41,INDIRECT($N$2),R$5,0)*INDIRECT($M$3),VLOOKUP($N41,INDIRECT($N$2),R$5,0)),IF(LEFT($E41,1)="N",3,0))</f>
        <v>32.475999999999999</v>
      </c>
      <c r="S41" s="411" cm="1">
        <f t="array" aca="1" ref="S41" ca="1">ROUND(IF($M41="Y",VLOOKUP($N41,INDIRECT($N$2),S$5,0)*INDIRECT($M$3),VLOOKUP($N41,INDIRECT($N$2),S$5,0)),IF(LEFT($E41,1)="N",3,0))</f>
        <v>34.095999999999997</v>
      </c>
      <c r="T41" s="411" cm="1">
        <f t="array" aca="1" ref="T41" ca="1">ROUND(IF($M41="Y",VLOOKUP($N41,INDIRECT($N$2),T$5,0)*INDIRECT($M$3),VLOOKUP($N41,INDIRECT($N$2),T$5,0)),IF(LEFT($E41,1)="N",3,0))</f>
        <v>35.805</v>
      </c>
      <c r="U41" s="411" cm="1">
        <f t="array" aca="1" ref="U41" ca="1">ROUND(IF($M41="Y",VLOOKUP($N41,INDIRECT($N$2),U$5,0)*INDIRECT($M$3),VLOOKUP($N41,INDIRECT($N$2),U$5,0)),IF(LEFT($E41,1)="N",3,0))</f>
        <v>37.594000000000001</v>
      </c>
      <c r="V41" s="482"/>
      <c r="W41" s="412" t="str">
        <f t="shared" si="17"/>
        <v>Y</v>
      </c>
      <c r="X41" s="355" t="str">
        <f t="shared" si="14"/>
        <v>02740C</v>
      </c>
      <c r="Y41" s="413" t="str">
        <f t="shared" si="16"/>
        <v>076</v>
      </c>
      <c r="Z41" s="355" t="str">
        <f t="shared" si="15"/>
        <v>Council Information Spec</v>
      </c>
      <c r="AA41" s="414">
        <f t="shared" ca="1" si="26"/>
        <v>30.927</v>
      </c>
      <c r="AB41" s="414">
        <f t="shared" ca="1" si="27"/>
        <v>32.475999999999999</v>
      </c>
      <c r="AC41" s="414">
        <f t="shared" ca="1" si="28"/>
        <v>34.095999999999997</v>
      </c>
      <c r="AD41" s="414">
        <f t="shared" ca="1" si="29"/>
        <v>35.805</v>
      </c>
      <c r="AE41" s="414">
        <f t="shared" ca="1" si="30"/>
        <v>37.594000000000001</v>
      </c>
    </row>
    <row r="42" spans="1:31">
      <c r="A42" s="420" t="s">
        <v>29</v>
      </c>
      <c r="B42" s="467" t="s">
        <v>30</v>
      </c>
      <c r="C42" s="420">
        <v>9</v>
      </c>
      <c r="D42" s="407" t="s">
        <v>20</v>
      </c>
      <c r="E42" s="420" t="s">
        <v>21</v>
      </c>
      <c r="F42" s="420">
        <v>413</v>
      </c>
      <c r="G42" s="409">
        <f t="shared" ca="1" si="19"/>
        <v>89047</v>
      </c>
      <c r="H42" s="409">
        <f t="shared" ca="1" si="20"/>
        <v>93500</v>
      </c>
      <c r="I42" s="409">
        <f t="shared" ca="1" si="21"/>
        <v>98175</v>
      </c>
      <c r="J42" s="409">
        <f t="shared" ca="1" si="22"/>
        <v>103083</v>
      </c>
      <c r="K42" s="409">
        <f t="shared" ca="1" si="23"/>
        <v>108240</v>
      </c>
      <c r="L42" s="502"/>
      <c r="M42" s="335" t="s">
        <v>588</v>
      </c>
      <c r="N42" s="331" t="str">
        <f t="shared" si="24"/>
        <v>52730C</v>
      </c>
      <c r="O42" s="410" t="str">
        <f t="shared" si="18"/>
        <v>120</v>
      </c>
      <c r="P42" s="332" t="str">
        <f t="shared" si="25"/>
        <v xml:space="preserve">CPED Project Coordinator </v>
      </c>
      <c r="Q42" s="411" cm="1">
        <f t="array" aca="1" ref="Q42" ca="1">ROUND(IF($M42="Y",VLOOKUP($N42,INDIRECT($N$2),Q$5,0)*INDIRECT($M$3),VLOOKUP($N42,INDIRECT($N$2),Q$5,0)),IF(LEFT($E42,1)="N",3,0))</f>
        <v>89047</v>
      </c>
      <c r="R42" s="411" cm="1">
        <f t="array" aca="1" ref="R42" ca="1">ROUND(IF($M42="Y",VLOOKUP($N42,INDIRECT($N$2),R$5,0)*INDIRECT($M$3),VLOOKUP($N42,INDIRECT($N$2),R$5,0)),IF(LEFT($E42,1)="N",3,0))</f>
        <v>93500</v>
      </c>
      <c r="S42" s="411" cm="1">
        <f t="array" aca="1" ref="S42" ca="1">ROUND(IF($M42="Y",VLOOKUP($N42,INDIRECT($N$2),S$5,0)*INDIRECT($M$3),VLOOKUP($N42,INDIRECT($N$2),S$5,0)),IF(LEFT($E42,1)="N",3,0))</f>
        <v>98175</v>
      </c>
      <c r="T42" s="411" cm="1">
        <f t="array" aca="1" ref="T42" ca="1">ROUND(IF($M42="Y",VLOOKUP($N42,INDIRECT($N$2),T$5,0)*INDIRECT($M$3),VLOOKUP($N42,INDIRECT($N$2),T$5,0)),IF(LEFT($E42,1)="N",3,0))</f>
        <v>103083</v>
      </c>
      <c r="U42" s="411" cm="1">
        <f t="array" aca="1" ref="U42" ca="1">ROUND(IF($M42="Y",VLOOKUP($N42,INDIRECT($N$2),U$5,0)*INDIRECT($M$3),VLOOKUP($N42,INDIRECT($N$2),U$5,0)),IF(LEFT($E42,1)="N",3,0))</f>
        <v>108240</v>
      </c>
      <c r="V42" s="482"/>
      <c r="W42" s="412" t="str">
        <f t="shared" si="17"/>
        <v>Y</v>
      </c>
      <c r="X42" s="355" t="str">
        <f t="shared" si="14"/>
        <v>52730C</v>
      </c>
      <c r="Y42" s="413" t="str">
        <f t="shared" si="16"/>
        <v>120</v>
      </c>
      <c r="Z42" s="355" t="str">
        <f t="shared" si="15"/>
        <v xml:space="preserve">CPED Project Coordinator </v>
      </c>
      <c r="AA42" s="414">
        <f t="shared" ca="1" si="26"/>
        <v>42.811999999999998</v>
      </c>
      <c r="AB42" s="414">
        <f t="shared" ca="1" si="27"/>
        <v>44.951999999999998</v>
      </c>
      <c r="AC42" s="414">
        <f t="shared" ca="1" si="28"/>
        <v>47.199999999999996</v>
      </c>
      <c r="AD42" s="414">
        <f t="shared" ca="1" si="29"/>
        <v>49.559999999999995</v>
      </c>
      <c r="AE42" s="414">
        <f t="shared" ca="1" si="30"/>
        <v>52.038999999999994</v>
      </c>
    </row>
    <row r="43" spans="1:31">
      <c r="A43" s="406" t="s">
        <v>107</v>
      </c>
      <c r="B43" s="464" t="s">
        <v>109</v>
      </c>
      <c r="C43" s="406">
        <v>7</v>
      </c>
      <c r="D43" s="407" t="s">
        <v>108</v>
      </c>
      <c r="E43" s="406" t="s">
        <v>43</v>
      </c>
      <c r="F43" s="406">
        <v>343</v>
      </c>
      <c r="G43" s="409">
        <f t="shared" ca="1" si="19"/>
        <v>35.991</v>
      </c>
      <c r="H43" s="409">
        <f t="shared" ca="1" si="20"/>
        <v>37.792999999999999</v>
      </c>
      <c r="I43" s="409">
        <f t="shared" ca="1" si="21"/>
        <v>39.682000000000002</v>
      </c>
      <c r="J43" s="409">
        <f t="shared" ca="1" si="22"/>
        <v>41.665999999999997</v>
      </c>
      <c r="K43" s="409">
        <f t="shared" ca="1" si="23"/>
        <v>43.750999999999998</v>
      </c>
      <c r="L43" s="502"/>
      <c r="M43" s="335" t="s">
        <v>588</v>
      </c>
      <c r="N43" s="331" t="str">
        <f t="shared" si="24"/>
        <v>02775C</v>
      </c>
      <c r="O43" s="410" t="str">
        <f t="shared" si="18"/>
        <v>105</v>
      </c>
      <c r="P43" s="332" t="str">
        <f t="shared" si="25"/>
        <v xml:space="preserve">Crime Prevention Specialist </v>
      </c>
      <c r="Q43" s="411" cm="1">
        <f t="array" aca="1" ref="Q43" ca="1">ROUND(IF($M43="Y",VLOOKUP($N43,INDIRECT($N$2),Q$5,0)*INDIRECT($M$3),VLOOKUP($N43,INDIRECT($N$2),Q$5,0)),IF(LEFT($E43,1)="N",3,0))</f>
        <v>35.991</v>
      </c>
      <c r="R43" s="411" cm="1">
        <f t="array" aca="1" ref="R43" ca="1">ROUND(IF($M43="Y",VLOOKUP($N43,INDIRECT($N$2),R$5,0)*INDIRECT($M$3),VLOOKUP($N43,INDIRECT($N$2),R$5,0)),IF(LEFT($E43,1)="N",3,0))</f>
        <v>37.792999999999999</v>
      </c>
      <c r="S43" s="411" cm="1">
        <f t="array" aca="1" ref="S43" ca="1">ROUND(IF($M43="Y",VLOOKUP($N43,INDIRECT($N$2),S$5,0)*INDIRECT($M$3),VLOOKUP($N43,INDIRECT($N$2),S$5,0)),IF(LEFT($E43,1)="N",3,0))</f>
        <v>39.682000000000002</v>
      </c>
      <c r="T43" s="411" cm="1">
        <f t="array" aca="1" ref="T43" ca="1">ROUND(IF($M43="Y",VLOOKUP($N43,INDIRECT($N$2),T$5,0)*INDIRECT($M$3),VLOOKUP($N43,INDIRECT($N$2),T$5,0)),IF(LEFT($E43,1)="N",3,0))</f>
        <v>41.665999999999997</v>
      </c>
      <c r="U43" s="411" cm="1">
        <f t="array" aca="1" ref="U43" ca="1">ROUND(IF($M43="Y",VLOOKUP($N43,INDIRECT($N$2),U$5,0)*INDIRECT($M$3),VLOOKUP($N43,INDIRECT($N$2),U$5,0)),IF(LEFT($E43,1)="N",3,0))</f>
        <v>43.750999999999998</v>
      </c>
      <c r="V43" s="482"/>
      <c r="W43" s="412" t="str">
        <f t="shared" si="17"/>
        <v>Y</v>
      </c>
      <c r="X43" s="355" t="str">
        <f t="shared" si="14"/>
        <v>02775C</v>
      </c>
      <c r="Y43" s="413" t="str">
        <f t="shared" si="16"/>
        <v>105</v>
      </c>
      <c r="Z43" s="355" t="str">
        <f t="shared" si="15"/>
        <v xml:space="preserve">Crime Prevention Specialist </v>
      </c>
      <c r="AA43" s="414">
        <f t="shared" ca="1" si="26"/>
        <v>35.991</v>
      </c>
      <c r="AB43" s="414">
        <f t="shared" ca="1" si="27"/>
        <v>37.792999999999999</v>
      </c>
      <c r="AC43" s="414">
        <f t="shared" ca="1" si="28"/>
        <v>39.682000000000002</v>
      </c>
      <c r="AD43" s="414">
        <f t="shared" ca="1" si="29"/>
        <v>41.665999999999997</v>
      </c>
      <c r="AE43" s="414">
        <f t="shared" ca="1" si="30"/>
        <v>43.750999999999998</v>
      </c>
    </row>
    <row r="44" spans="1:31">
      <c r="A44" s="406" t="s">
        <v>115</v>
      </c>
      <c r="B44" s="464" t="s">
        <v>667</v>
      </c>
      <c r="C44" s="406">
        <v>5</v>
      </c>
      <c r="D44" s="407" t="s">
        <v>76</v>
      </c>
      <c r="E44" s="406" t="s">
        <v>43</v>
      </c>
      <c r="F44" s="406">
        <v>268</v>
      </c>
      <c r="G44" s="409">
        <f t="shared" ca="1" si="19"/>
        <v>29.664000000000001</v>
      </c>
      <c r="H44" s="409">
        <f t="shared" ca="1" si="20"/>
        <v>31.149000000000001</v>
      </c>
      <c r="I44" s="409">
        <f t="shared" ca="1" si="21"/>
        <v>32.704999999999998</v>
      </c>
      <c r="J44" s="409">
        <f t="shared" ca="1" si="22"/>
        <v>34.340000000000003</v>
      </c>
      <c r="K44" s="409">
        <f t="shared" ca="1" si="23"/>
        <v>36.058</v>
      </c>
      <c r="L44" s="502"/>
      <c r="M44" s="335" t="s">
        <v>588</v>
      </c>
      <c r="N44" s="331" t="str">
        <f t="shared" si="24"/>
        <v>02850C</v>
      </c>
      <c r="O44" s="410" t="str">
        <f t="shared" si="18"/>
        <v>060</v>
      </c>
      <c r="P44" s="332" t="str">
        <f t="shared" si="25"/>
        <v xml:space="preserve">Customer Service Representative I </v>
      </c>
      <c r="Q44" s="411" cm="1">
        <f t="array" aca="1" ref="Q44" ca="1">ROUND(IF($M44="Y",VLOOKUP($N44,INDIRECT($N$2),Q$5,0)*INDIRECT($M$3),VLOOKUP($N44,INDIRECT($N$2),Q$5,0)),IF(LEFT($E44,1)="N",3,0))</f>
        <v>29.664000000000001</v>
      </c>
      <c r="R44" s="411" cm="1">
        <f t="array" aca="1" ref="R44" ca="1">ROUND(IF($M44="Y",VLOOKUP($N44,INDIRECT($N$2),R$5,0)*INDIRECT($M$3),VLOOKUP($N44,INDIRECT($N$2),R$5,0)),IF(LEFT($E44,1)="N",3,0))</f>
        <v>31.149000000000001</v>
      </c>
      <c r="S44" s="411" cm="1">
        <f t="array" aca="1" ref="S44" ca="1">ROUND(IF($M44="Y",VLOOKUP($N44,INDIRECT($N$2),S$5,0)*INDIRECT($M$3),VLOOKUP($N44,INDIRECT($N$2),S$5,0)),IF(LEFT($E44,1)="N",3,0))</f>
        <v>32.704999999999998</v>
      </c>
      <c r="T44" s="411" cm="1">
        <f t="array" aca="1" ref="T44" ca="1">ROUND(IF($M44="Y",VLOOKUP($N44,INDIRECT($N$2),T$5,0)*INDIRECT($M$3),VLOOKUP($N44,INDIRECT($N$2),T$5,0)),IF(LEFT($E44,1)="N",3,0))</f>
        <v>34.340000000000003</v>
      </c>
      <c r="U44" s="411" cm="1">
        <f t="array" aca="1" ref="U44" ca="1">ROUND(IF($M44="Y",VLOOKUP($N44,INDIRECT($N$2),U$5,0)*INDIRECT($M$3),VLOOKUP($N44,INDIRECT($N$2),U$5,0)),IF(LEFT($E44,1)="N",3,0))</f>
        <v>36.058</v>
      </c>
      <c r="V44" s="482"/>
      <c r="W44" s="412" t="str">
        <f t="shared" si="17"/>
        <v>Y</v>
      </c>
      <c r="X44" s="355" t="str">
        <f t="shared" si="14"/>
        <v>02850C</v>
      </c>
      <c r="Y44" s="413" t="str">
        <f t="shared" si="16"/>
        <v>060</v>
      </c>
      <c r="Z44" s="355" t="str">
        <f t="shared" si="15"/>
        <v xml:space="preserve">Customer Service Representative I </v>
      </c>
      <c r="AA44" s="414">
        <f t="shared" ca="1" si="26"/>
        <v>29.664000000000001</v>
      </c>
      <c r="AB44" s="414">
        <f t="shared" ca="1" si="27"/>
        <v>31.149000000000001</v>
      </c>
      <c r="AC44" s="414">
        <f t="shared" ca="1" si="28"/>
        <v>32.704999999999998</v>
      </c>
      <c r="AD44" s="414">
        <f t="shared" ca="1" si="29"/>
        <v>34.340000000000003</v>
      </c>
      <c r="AE44" s="414">
        <f t="shared" ca="1" si="30"/>
        <v>36.058</v>
      </c>
    </row>
    <row r="45" spans="1:31">
      <c r="A45" s="406" t="s">
        <v>117</v>
      </c>
      <c r="B45" s="464" t="s">
        <v>668</v>
      </c>
      <c r="C45" s="406">
        <v>6</v>
      </c>
      <c r="D45" s="407" t="s">
        <v>118</v>
      </c>
      <c r="E45" s="406" t="s">
        <v>43</v>
      </c>
      <c r="F45" s="406">
        <v>295</v>
      </c>
      <c r="G45" s="409">
        <f t="shared" ca="1" si="19"/>
        <v>32.185000000000002</v>
      </c>
      <c r="H45" s="409">
        <f t="shared" ca="1" si="20"/>
        <v>33.792000000000002</v>
      </c>
      <c r="I45" s="409">
        <f t="shared" ca="1" si="21"/>
        <v>35.481999999999999</v>
      </c>
      <c r="J45" s="409">
        <f t="shared" ca="1" si="22"/>
        <v>37.258000000000003</v>
      </c>
      <c r="K45" s="409">
        <f t="shared" ca="1" si="23"/>
        <v>39.119</v>
      </c>
      <c r="L45" s="502"/>
      <c r="M45" s="335" t="s">
        <v>588</v>
      </c>
      <c r="N45" s="331" t="str">
        <f t="shared" si="24"/>
        <v>02860C</v>
      </c>
      <c r="O45" s="410" t="str">
        <f t="shared" si="18"/>
        <v>067</v>
      </c>
      <c r="P45" s="332" t="str">
        <f t="shared" si="25"/>
        <v xml:space="preserve">Customer Service Representative II </v>
      </c>
      <c r="Q45" s="411" cm="1">
        <f t="array" aca="1" ref="Q45" ca="1">ROUND(IF($M45="Y",VLOOKUP($N45,INDIRECT($N$2),Q$5,0)*INDIRECT($M$3),VLOOKUP($N45,INDIRECT($N$2),Q$5,0)),IF(LEFT($E45,1)="N",3,0))</f>
        <v>32.185000000000002</v>
      </c>
      <c r="R45" s="411" cm="1">
        <f t="array" aca="1" ref="R45" ca="1">ROUND(IF($M45="Y",VLOOKUP($N45,INDIRECT($N$2),R$5,0)*INDIRECT($M$3),VLOOKUP($N45,INDIRECT($N$2),R$5,0)),IF(LEFT($E45,1)="N",3,0))</f>
        <v>33.792000000000002</v>
      </c>
      <c r="S45" s="411" cm="1">
        <f t="array" aca="1" ref="S45" ca="1">ROUND(IF($M45="Y",VLOOKUP($N45,INDIRECT($N$2),S$5,0)*INDIRECT($M$3),VLOOKUP($N45,INDIRECT($N$2),S$5,0)),IF(LEFT($E45,1)="N",3,0))</f>
        <v>35.481999999999999</v>
      </c>
      <c r="T45" s="411" cm="1">
        <f t="array" aca="1" ref="T45" ca="1">ROUND(IF($M45="Y",VLOOKUP($N45,INDIRECT($N$2),T$5,0)*INDIRECT($M$3),VLOOKUP($N45,INDIRECT($N$2),T$5,0)),IF(LEFT($E45,1)="N",3,0))</f>
        <v>37.258000000000003</v>
      </c>
      <c r="U45" s="411" cm="1">
        <f t="array" aca="1" ref="U45" ca="1">ROUND(IF($M45="Y",VLOOKUP($N45,INDIRECT($N$2),U$5,0)*INDIRECT($M$3),VLOOKUP($N45,INDIRECT($N$2),U$5,0)),IF(LEFT($E45,1)="N",3,0))</f>
        <v>39.119</v>
      </c>
      <c r="V45" s="482"/>
      <c r="W45" s="412" t="str">
        <f t="shared" si="17"/>
        <v>Y</v>
      </c>
      <c r="X45" s="355" t="str">
        <f t="shared" ref="X45:X75" si="31">N45</f>
        <v>02860C</v>
      </c>
      <c r="Y45" s="413" t="str">
        <f t="shared" si="16"/>
        <v>067</v>
      </c>
      <c r="Z45" s="355" t="str">
        <f t="shared" ref="Z45:Z75" si="32">P45</f>
        <v xml:space="preserve">Customer Service Representative II </v>
      </c>
      <c r="AA45" s="414">
        <f t="shared" ca="1" si="26"/>
        <v>32.185000000000002</v>
      </c>
      <c r="AB45" s="414">
        <f t="shared" ca="1" si="27"/>
        <v>33.792000000000002</v>
      </c>
      <c r="AC45" s="414">
        <f t="shared" ca="1" si="28"/>
        <v>35.481999999999999</v>
      </c>
      <c r="AD45" s="414">
        <f t="shared" ca="1" si="29"/>
        <v>37.258000000000003</v>
      </c>
      <c r="AE45" s="414">
        <f t="shared" ca="1" si="30"/>
        <v>39.119</v>
      </c>
    </row>
    <row r="46" spans="1:31">
      <c r="A46" s="423" t="s">
        <v>670</v>
      </c>
      <c r="B46" s="464" t="s">
        <v>669</v>
      </c>
      <c r="C46" s="406">
        <v>7</v>
      </c>
      <c r="D46" s="407" t="s">
        <v>121</v>
      </c>
      <c r="E46" s="406" t="s">
        <v>43</v>
      </c>
      <c r="F46" s="406">
        <v>323</v>
      </c>
      <c r="G46" s="409">
        <f t="shared" ca="1" si="19"/>
        <v>34.75</v>
      </c>
      <c r="H46" s="409">
        <f t="shared" ca="1" si="20"/>
        <v>36.485999999999997</v>
      </c>
      <c r="I46" s="409">
        <f t="shared" ca="1" si="21"/>
        <v>38.311999999999998</v>
      </c>
      <c r="J46" s="409">
        <f t="shared" ca="1" si="22"/>
        <v>40.228000000000002</v>
      </c>
      <c r="K46" s="409">
        <f t="shared" ca="1" si="23"/>
        <v>42.238999999999997</v>
      </c>
      <c r="L46" s="502"/>
      <c r="M46" s="335" t="s">
        <v>588</v>
      </c>
      <c r="N46" s="331" t="str">
        <f t="shared" si="24"/>
        <v>53038C</v>
      </c>
      <c r="O46" s="410" t="str">
        <f t="shared" si="18"/>
        <v>084</v>
      </c>
      <c r="P46" s="332" t="str">
        <f t="shared" si="25"/>
        <v>Customer Service Representative, Lead</v>
      </c>
      <c r="Q46" s="411" cm="1">
        <f t="array" aca="1" ref="Q46" ca="1">ROUND(IF($M46="Y",VLOOKUP($N46,INDIRECT($N$2),Q$5,0)*INDIRECT($M$3),VLOOKUP($N46,INDIRECT($N$2),Q$5,0)),IF(LEFT($E46,1)="N",3,0))</f>
        <v>34.75</v>
      </c>
      <c r="R46" s="411" cm="1">
        <f t="array" aca="1" ref="R46" ca="1">ROUND(IF($M46="Y",VLOOKUP($N46,INDIRECT($N$2),R$5,0)*INDIRECT($M$3),VLOOKUP($N46,INDIRECT($N$2),R$5,0)),IF(LEFT($E46,1)="N",3,0))</f>
        <v>36.485999999999997</v>
      </c>
      <c r="S46" s="411" cm="1">
        <f t="array" aca="1" ref="S46" ca="1">ROUND(IF($M46="Y",VLOOKUP($N46,INDIRECT($N$2),S$5,0)*INDIRECT($M$3),VLOOKUP($N46,INDIRECT($N$2),S$5,0)),IF(LEFT($E46,1)="N",3,0))</f>
        <v>38.311999999999998</v>
      </c>
      <c r="T46" s="411" cm="1">
        <f t="array" aca="1" ref="T46" ca="1">ROUND(IF($M46="Y",VLOOKUP($N46,INDIRECT($N$2),T$5,0)*INDIRECT($M$3),VLOOKUP($N46,INDIRECT($N$2),T$5,0)),IF(LEFT($E46,1)="N",3,0))</f>
        <v>40.228000000000002</v>
      </c>
      <c r="U46" s="411" cm="1">
        <f t="array" aca="1" ref="U46" ca="1">ROUND(IF($M46="Y",VLOOKUP($N46,INDIRECT($N$2),U$5,0)*INDIRECT($M$3),VLOOKUP($N46,INDIRECT($N$2),U$5,0)),IF(LEFT($E46,1)="N",3,0))</f>
        <v>42.238999999999997</v>
      </c>
      <c r="V46" s="482"/>
      <c r="W46" s="412" t="str">
        <f t="shared" si="17"/>
        <v>Y</v>
      </c>
      <c r="X46" s="355" t="str">
        <f t="shared" si="31"/>
        <v>53038C</v>
      </c>
      <c r="Y46" s="413" t="str">
        <f t="shared" ref="Y46:Y76" si="33">O46</f>
        <v>084</v>
      </c>
      <c r="Z46" s="355" t="str">
        <f t="shared" si="32"/>
        <v>Customer Service Representative, Lead</v>
      </c>
      <c r="AA46" s="414">
        <f t="shared" ca="1" si="26"/>
        <v>34.75</v>
      </c>
      <c r="AB46" s="414">
        <f t="shared" ca="1" si="27"/>
        <v>36.485999999999997</v>
      </c>
      <c r="AC46" s="414">
        <f t="shared" ca="1" si="28"/>
        <v>38.311999999999998</v>
      </c>
      <c r="AD46" s="414">
        <f t="shared" ca="1" si="29"/>
        <v>40.228000000000002</v>
      </c>
      <c r="AE46" s="414">
        <f t="shared" ca="1" si="30"/>
        <v>42.238999999999997</v>
      </c>
    </row>
    <row r="47" spans="1:31">
      <c r="A47" s="406" t="s">
        <v>120</v>
      </c>
      <c r="B47" s="464" t="s">
        <v>122</v>
      </c>
      <c r="C47" s="406">
        <v>7</v>
      </c>
      <c r="D47" s="407" t="s">
        <v>121</v>
      </c>
      <c r="E47" s="406" t="s">
        <v>43</v>
      </c>
      <c r="F47" s="406">
        <v>320</v>
      </c>
      <c r="G47" s="409">
        <f t="shared" ca="1" si="19"/>
        <v>34.75</v>
      </c>
      <c r="H47" s="409">
        <f t="shared" ca="1" si="20"/>
        <v>36.485999999999997</v>
      </c>
      <c r="I47" s="409">
        <f t="shared" ca="1" si="21"/>
        <v>38.311999999999998</v>
      </c>
      <c r="J47" s="409">
        <f t="shared" ca="1" si="22"/>
        <v>40.228000000000002</v>
      </c>
      <c r="K47" s="409">
        <f t="shared" ca="1" si="23"/>
        <v>42.238999999999997</v>
      </c>
      <c r="L47" s="502"/>
      <c r="M47" s="335" t="s">
        <v>588</v>
      </c>
      <c r="N47" s="331" t="str">
        <f t="shared" si="24"/>
        <v>03037C</v>
      </c>
      <c r="O47" s="410" t="str">
        <f t="shared" si="18"/>
        <v>084</v>
      </c>
      <c r="P47" s="332" t="str">
        <f t="shared" si="25"/>
        <v>Development Coordinator I</v>
      </c>
      <c r="Q47" s="411" cm="1">
        <f t="array" aca="1" ref="Q47" ca="1">ROUND(IF($M47="Y",VLOOKUP($N47,INDIRECT($N$2),Q$5,0)*INDIRECT($M$3),VLOOKUP($N47,INDIRECT($N$2),Q$5,0)),IF(LEFT($E47,1)="N",3,0))</f>
        <v>34.75</v>
      </c>
      <c r="R47" s="411" cm="1">
        <f t="array" aca="1" ref="R47" ca="1">ROUND(IF($M47="Y",VLOOKUP($N47,INDIRECT($N$2),R$5,0)*INDIRECT($M$3),VLOOKUP($N47,INDIRECT($N$2),R$5,0)),IF(LEFT($E47,1)="N",3,0))</f>
        <v>36.485999999999997</v>
      </c>
      <c r="S47" s="411" cm="1">
        <f t="array" aca="1" ref="S47" ca="1">ROUND(IF($M47="Y",VLOOKUP($N47,INDIRECT($N$2),S$5,0)*INDIRECT($M$3),VLOOKUP($N47,INDIRECT($N$2),S$5,0)),IF(LEFT($E47,1)="N",3,0))</f>
        <v>38.311999999999998</v>
      </c>
      <c r="T47" s="411" cm="1">
        <f t="array" aca="1" ref="T47" ca="1">ROUND(IF($M47="Y",VLOOKUP($N47,INDIRECT($N$2),T$5,0)*INDIRECT($M$3),VLOOKUP($N47,INDIRECT($N$2),T$5,0)),IF(LEFT($E47,1)="N",3,0))</f>
        <v>40.228000000000002</v>
      </c>
      <c r="U47" s="411" cm="1">
        <f t="array" aca="1" ref="U47" ca="1">ROUND(IF($M47="Y",VLOOKUP($N47,INDIRECT($N$2),U$5,0)*INDIRECT($M$3),VLOOKUP($N47,INDIRECT($N$2),U$5,0)),IF(LEFT($E47,1)="N",3,0))</f>
        <v>42.238999999999997</v>
      </c>
      <c r="V47" s="482"/>
      <c r="W47" s="412" t="str">
        <f t="shared" si="17"/>
        <v>Y</v>
      </c>
      <c r="X47" s="355" t="str">
        <f t="shared" si="31"/>
        <v>03037C</v>
      </c>
      <c r="Y47" s="413" t="str">
        <f t="shared" si="33"/>
        <v>084</v>
      </c>
      <c r="Z47" s="355" t="str">
        <f t="shared" si="32"/>
        <v>Development Coordinator I</v>
      </c>
      <c r="AA47" s="414">
        <f t="shared" ca="1" si="26"/>
        <v>34.75</v>
      </c>
      <c r="AB47" s="414">
        <f t="shared" ca="1" si="27"/>
        <v>36.485999999999997</v>
      </c>
      <c r="AC47" s="414">
        <f t="shared" ca="1" si="28"/>
        <v>38.311999999999998</v>
      </c>
      <c r="AD47" s="414">
        <f t="shared" ca="1" si="29"/>
        <v>40.228000000000002</v>
      </c>
      <c r="AE47" s="414">
        <f t="shared" ca="1" si="30"/>
        <v>42.238999999999997</v>
      </c>
    </row>
    <row r="48" spans="1:31">
      <c r="A48" s="406" t="s">
        <v>123</v>
      </c>
      <c r="B48" s="464" t="s">
        <v>671</v>
      </c>
      <c r="C48" s="406">
        <v>8</v>
      </c>
      <c r="D48" s="407">
        <v>209</v>
      </c>
      <c r="E48" s="406" t="s">
        <v>43</v>
      </c>
      <c r="F48" s="406">
        <v>378</v>
      </c>
      <c r="G48" s="409">
        <f t="shared" ca="1" si="19"/>
        <v>39.847000000000001</v>
      </c>
      <c r="H48" s="409">
        <f t="shared" ca="1" si="20"/>
        <v>41.838000000000001</v>
      </c>
      <c r="I48" s="409">
        <f t="shared" ca="1" si="21"/>
        <v>43.930999999999997</v>
      </c>
      <c r="J48" s="409">
        <f t="shared" ca="1" si="22"/>
        <v>46.128</v>
      </c>
      <c r="K48" s="409">
        <f t="shared" ca="1" si="23"/>
        <v>48.433999999999997</v>
      </c>
      <c r="L48" s="502"/>
      <c r="M48" s="335" t="s">
        <v>588</v>
      </c>
      <c r="N48" s="331" t="str">
        <f t="shared" si="24"/>
        <v>03038C</v>
      </c>
      <c r="O48" s="410">
        <f t="shared" si="18"/>
        <v>209</v>
      </c>
      <c r="P48" s="332" t="str">
        <f t="shared" si="25"/>
        <v>Development Coordinator II</v>
      </c>
      <c r="Q48" s="411" cm="1">
        <f t="array" aca="1" ref="Q48" ca="1">ROUND(IF($M48="Y",VLOOKUP($N48,INDIRECT($N$2),Q$5,0)*INDIRECT($M$3),VLOOKUP($N48,INDIRECT($N$2),Q$5,0)),IF(LEFT($E48,1)="N",3,0))</f>
        <v>39.847000000000001</v>
      </c>
      <c r="R48" s="411" cm="1">
        <f t="array" aca="1" ref="R48" ca="1">ROUND(IF($M48="Y",VLOOKUP($N48,INDIRECT($N$2),R$5,0)*INDIRECT($M$3),VLOOKUP($N48,INDIRECT($N$2),R$5,0)),IF(LEFT($E48,1)="N",3,0))</f>
        <v>41.838000000000001</v>
      </c>
      <c r="S48" s="411" cm="1">
        <f t="array" aca="1" ref="S48" ca="1">ROUND(IF($M48="Y",VLOOKUP($N48,INDIRECT($N$2),S$5,0)*INDIRECT($M$3),VLOOKUP($N48,INDIRECT($N$2),S$5,0)),IF(LEFT($E48,1)="N",3,0))</f>
        <v>43.930999999999997</v>
      </c>
      <c r="T48" s="411" cm="1">
        <f t="array" aca="1" ref="T48" ca="1">ROUND(IF($M48="Y",VLOOKUP($N48,INDIRECT($N$2),T$5,0)*INDIRECT($M$3),VLOOKUP($N48,INDIRECT($N$2),T$5,0)),IF(LEFT($E48,1)="N",3,0))</f>
        <v>46.128</v>
      </c>
      <c r="U48" s="411" cm="1">
        <f t="array" aca="1" ref="U48" ca="1">ROUND(IF($M48="Y",VLOOKUP($N48,INDIRECT($N$2),U$5,0)*INDIRECT($M$3),VLOOKUP($N48,INDIRECT($N$2),U$5,0)),IF(LEFT($E48,1)="N",3,0))</f>
        <v>48.433999999999997</v>
      </c>
      <c r="V48" s="482"/>
      <c r="W48" s="412" t="str">
        <f t="shared" si="17"/>
        <v>Y</v>
      </c>
      <c r="X48" s="355" t="str">
        <f t="shared" si="31"/>
        <v>03038C</v>
      </c>
      <c r="Y48" s="413">
        <f t="shared" si="33"/>
        <v>209</v>
      </c>
      <c r="Z48" s="355" t="str">
        <f t="shared" si="32"/>
        <v>Development Coordinator II</v>
      </c>
      <c r="AA48" s="414">
        <f t="shared" ca="1" si="26"/>
        <v>39.847000000000001</v>
      </c>
      <c r="AB48" s="414">
        <f t="shared" ca="1" si="27"/>
        <v>41.838000000000001</v>
      </c>
      <c r="AC48" s="414">
        <f t="shared" ca="1" si="28"/>
        <v>43.930999999999997</v>
      </c>
      <c r="AD48" s="414">
        <f t="shared" ca="1" si="29"/>
        <v>46.128</v>
      </c>
      <c r="AE48" s="414">
        <f t="shared" ca="1" si="30"/>
        <v>48.433999999999997</v>
      </c>
    </row>
    <row r="49" spans="1:31">
      <c r="A49" s="406" t="s">
        <v>127</v>
      </c>
      <c r="B49" s="464" t="s">
        <v>129</v>
      </c>
      <c r="C49" s="406">
        <v>5</v>
      </c>
      <c r="D49" s="407" t="s">
        <v>128</v>
      </c>
      <c r="E49" s="406" t="s">
        <v>43</v>
      </c>
      <c r="F49" s="406">
        <v>248</v>
      </c>
      <c r="G49" s="409">
        <f t="shared" ca="1" si="19"/>
        <v>28.361999999999998</v>
      </c>
      <c r="H49" s="409">
        <f t="shared" ca="1" si="20"/>
        <v>29.779</v>
      </c>
      <c r="I49" s="409">
        <f t="shared" ca="1" si="21"/>
        <v>31.27</v>
      </c>
      <c r="J49" s="409">
        <f t="shared" ca="1" si="22"/>
        <v>32.834000000000003</v>
      </c>
      <c r="K49" s="409">
        <f t="shared" ca="1" si="23"/>
        <v>34.475000000000001</v>
      </c>
      <c r="L49" s="502"/>
      <c r="M49" s="335" t="s">
        <v>588</v>
      </c>
      <c r="N49" s="331" t="str">
        <f t="shared" si="24"/>
        <v>03627C</v>
      </c>
      <c r="O49" s="410" t="str">
        <f t="shared" si="18"/>
        <v>027</v>
      </c>
      <c r="P49" s="332" t="str">
        <f t="shared" si="25"/>
        <v>Document Solutions Technician I</v>
      </c>
      <c r="Q49" s="411" cm="1">
        <f t="array" aca="1" ref="Q49" ca="1">ROUND(IF($M49="Y",VLOOKUP($N49,INDIRECT($N$2),Q$5,0)*INDIRECT($M$3),VLOOKUP($N49,INDIRECT($N$2),Q$5,0)),IF(LEFT($E49,1)="N",3,0))</f>
        <v>28.361999999999998</v>
      </c>
      <c r="R49" s="411" cm="1">
        <f t="array" aca="1" ref="R49" ca="1">ROUND(IF($M49="Y",VLOOKUP($N49,INDIRECT($N$2),R$5,0)*INDIRECT($M$3),VLOOKUP($N49,INDIRECT($N$2),R$5,0)),IF(LEFT($E49,1)="N",3,0))</f>
        <v>29.779</v>
      </c>
      <c r="S49" s="411" cm="1">
        <f t="array" aca="1" ref="S49" ca="1">ROUND(IF($M49="Y",VLOOKUP($N49,INDIRECT($N$2),S$5,0)*INDIRECT($M$3),VLOOKUP($N49,INDIRECT($N$2),S$5,0)),IF(LEFT($E49,1)="N",3,0))</f>
        <v>31.27</v>
      </c>
      <c r="T49" s="411" cm="1">
        <f t="array" aca="1" ref="T49" ca="1">ROUND(IF($M49="Y",VLOOKUP($N49,INDIRECT($N$2),T$5,0)*INDIRECT($M$3),VLOOKUP($N49,INDIRECT($N$2),T$5,0)),IF(LEFT($E49,1)="N",3,0))</f>
        <v>32.834000000000003</v>
      </c>
      <c r="U49" s="411" cm="1">
        <f t="array" aca="1" ref="U49" ca="1">ROUND(IF($M49="Y",VLOOKUP($N49,INDIRECT($N$2),U$5,0)*INDIRECT($M$3),VLOOKUP($N49,INDIRECT($N$2),U$5,0)),IF(LEFT($E49,1)="N",3,0))</f>
        <v>34.475000000000001</v>
      </c>
      <c r="V49" s="482"/>
      <c r="W49" s="412" t="str">
        <f t="shared" si="17"/>
        <v>Y</v>
      </c>
      <c r="X49" s="355" t="str">
        <f t="shared" si="31"/>
        <v>03627C</v>
      </c>
      <c r="Y49" s="413" t="str">
        <f t="shared" si="33"/>
        <v>027</v>
      </c>
      <c r="Z49" s="355" t="str">
        <f t="shared" si="32"/>
        <v>Document Solutions Technician I</v>
      </c>
      <c r="AA49" s="414">
        <f t="shared" ca="1" si="26"/>
        <v>28.361999999999998</v>
      </c>
      <c r="AB49" s="414">
        <f t="shared" ca="1" si="27"/>
        <v>29.779</v>
      </c>
      <c r="AC49" s="414">
        <f t="shared" ca="1" si="28"/>
        <v>31.27</v>
      </c>
      <c r="AD49" s="414">
        <f t="shared" ca="1" si="29"/>
        <v>32.834000000000003</v>
      </c>
      <c r="AE49" s="414">
        <f t="shared" ca="1" si="30"/>
        <v>34.475000000000001</v>
      </c>
    </row>
    <row r="50" spans="1:31">
      <c r="A50" s="406" t="s">
        <v>130</v>
      </c>
      <c r="B50" s="464" t="s">
        <v>131</v>
      </c>
      <c r="C50" s="406">
        <v>6</v>
      </c>
      <c r="D50" s="407">
        <v>116</v>
      </c>
      <c r="E50" s="406" t="s">
        <v>43</v>
      </c>
      <c r="F50" s="406">
        <v>303</v>
      </c>
      <c r="G50" s="409">
        <f t="shared" ca="1" si="19"/>
        <v>33.459000000000003</v>
      </c>
      <c r="H50" s="409">
        <f t="shared" ca="1" si="20"/>
        <v>35.133000000000003</v>
      </c>
      <c r="I50" s="409">
        <f t="shared" ca="1" si="21"/>
        <v>36.89</v>
      </c>
      <c r="J50" s="409">
        <f t="shared" ca="1" si="22"/>
        <v>38.734999999999999</v>
      </c>
      <c r="K50" s="409">
        <f t="shared" ca="1" si="23"/>
        <v>40.670999999999999</v>
      </c>
      <c r="L50" s="502"/>
      <c r="M50" s="335" t="s">
        <v>588</v>
      </c>
      <c r="N50" s="331" t="str">
        <f t="shared" si="24"/>
        <v>03628C</v>
      </c>
      <c r="O50" s="410">
        <f t="shared" si="18"/>
        <v>116</v>
      </c>
      <c r="P50" s="332" t="str">
        <f t="shared" si="25"/>
        <v>Document Solutions Technician II</v>
      </c>
      <c r="Q50" s="411" cm="1">
        <f t="array" aca="1" ref="Q50" ca="1">ROUND(IF($M50="Y",VLOOKUP($N50,INDIRECT($N$2),Q$5,0)*INDIRECT($M$3),VLOOKUP($N50,INDIRECT($N$2),Q$5,0)),IF(LEFT($E50,1)="N",3,0))</f>
        <v>33.459000000000003</v>
      </c>
      <c r="R50" s="411" cm="1">
        <f t="array" aca="1" ref="R50" ca="1">ROUND(IF($M50="Y",VLOOKUP($N50,INDIRECT($N$2),R$5,0)*INDIRECT($M$3),VLOOKUP($N50,INDIRECT($N$2),R$5,0)),IF(LEFT($E50,1)="N",3,0))</f>
        <v>35.133000000000003</v>
      </c>
      <c r="S50" s="411" cm="1">
        <f t="array" aca="1" ref="S50" ca="1">ROUND(IF($M50="Y",VLOOKUP($N50,INDIRECT($N$2),S$5,0)*INDIRECT($M$3),VLOOKUP($N50,INDIRECT($N$2),S$5,0)),IF(LEFT($E50,1)="N",3,0))</f>
        <v>36.89</v>
      </c>
      <c r="T50" s="411" cm="1">
        <f t="array" aca="1" ref="T50" ca="1">ROUND(IF($M50="Y",VLOOKUP($N50,INDIRECT($N$2),T$5,0)*INDIRECT($M$3),VLOOKUP($N50,INDIRECT($N$2),T$5,0)),IF(LEFT($E50,1)="N",3,0))</f>
        <v>38.734999999999999</v>
      </c>
      <c r="U50" s="411" cm="1">
        <f t="array" aca="1" ref="U50" ca="1">ROUND(IF($M50="Y",VLOOKUP($N50,INDIRECT($N$2),U$5,0)*INDIRECT($M$3),VLOOKUP($N50,INDIRECT($N$2),U$5,0)),IF(LEFT($E50,1)="N",3,0))</f>
        <v>40.670999999999999</v>
      </c>
      <c r="V50" s="482"/>
      <c r="W50" s="412" t="str">
        <f t="shared" ref="W50:W80" si="34">M50</f>
        <v>Y</v>
      </c>
      <c r="X50" s="355" t="str">
        <f t="shared" si="31"/>
        <v>03628C</v>
      </c>
      <c r="Y50" s="413">
        <f t="shared" si="33"/>
        <v>116</v>
      </c>
      <c r="Z50" s="355" t="str">
        <f t="shared" si="32"/>
        <v>Document Solutions Technician II</v>
      </c>
      <c r="AA50" s="414">
        <f t="shared" ca="1" si="26"/>
        <v>33.459000000000003</v>
      </c>
      <c r="AB50" s="414">
        <f t="shared" ca="1" si="27"/>
        <v>35.133000000000003</v>
      </c>
      <c r="AC50" s="414">
        <f t="shared" ca="1" si="28"/>
        <v>36.89</v>
      </c>
      <c r="AD50" s="414">
        <f t="shared" ca="1" si="29"/>
        <v>38.734999999999999</v>
      </c>
      <c r="AE50" s="414">
        <f t="shared" ca="1" si="30"/>
        <v>40.670999999999999</v>
      </c>
    </row>
    <row r="51" spans="1:31">
      <c r="A51" s="406" t="s">
        <v>134</v>
      </c>
      <c r="B51" s="464" t="s">
        <v>136</v>
      </c>
      <c r="C51" s="406">
        <v>5</v>
      </c>
      <c r="D51" s="407" t="s">
        <v>692</v>
      </c>
      <c r="E51" s="406" t="s">
        <v>43</v>
      </c>
      <c r="F51" s="406">
        <v>268</v>
      </c>
      <c r="G51" s="409">
        <f t="shared" ca="1" si="19"/>
        <v>30.257999999999999</v>
      </c>
      <c r="H51" s="409">
        <f t="shared" ca="1" si="20"/>
        <v>31.771999999999998</v>
      </c>
      <c r="I51" s="409">
        <f t="shared" ca="1" si="21"/>
        <v>33.36</v>
      </c>
      <c r="J51" s="409">
        <f t="shared" ca="1" si="22"/>
        <v>35.026000000000003</v>
      </c>
      <c r="K51" s="409">
        <f t="shared" ca="1" si="23"/>
        <v>36.78</v>
      </c>
      <c r="L51" s="502"/>
      <c r="M51" s="335" t="s">
        <v>588</v>
      </c>
      <c r="N51" s="331" t="str">
        <f t="shared" si="24"/>
        <v>04024C</v>
      </c>
      <c r="O51" s="410" t="str">
        <f t="shared" si="18"/>
        <v>127</v>
      </c>
      <c r="P51" s="332" t="str">
        <f t="shared" si="25"/>
        <v xml:space="preserve">Engineering Tech I Eng Lab </v>
      </c>
      <c r="Q51" s="411" cm="1">
        <f t="array" aca="1" ref="Q51" ca="1">ROUND(IF($M51="Y",VLOOKUP($N51,INDIRECT($N$2),Q$5,0)*INDIRECT($M$3),VLOOKUP($N51,INDIRECT($N$2),Q$5,0)),IF(LEFT($E51,1)="N",3,0))</f>
        <v>30.257999999999999</v>
      </c>
      <c r="R51" s="411" cm="1">
        <f t="array" aca="1" ref="R51" ca="1">ROUND(IF($M51="Y",VLOOKUP($N51,INDIRECT($N$2),R$5,0)*INDIRECT($M$3),VLOOKUP($N51,INDIRECT($N$2),R$5,0)),IF(LEFT($E51,1)="N",3,0))</f>
        <v>31.771999999999998</v>
      </c>
      <c r="S51" s="411" cm="1">
        <f t="array" aca="1" ref="S51" ca="1">ROUND(IF($M51="Y",VLOOKUP($N51,INDIRECT($N$2),S$5,0)*INDIRECT($M$3),VLOOKUP($N51,INDIRECT($N$2),S$5,0)),IF(LEFT($E51,1)="N",3,0))</f>
        <v>33.36</v>
      </c>
      <c r="T51" s="411" cm="1">
        <f t="array" aca="1" ref="T51" ca="1">ROUND(IF($M51="Y",VLOOKUP($N51,INDIRECT($N$2),T$5,0)*INDIRECT($M$3),VLOOKUP($N51,INDIRECT($N$2),T$5,0)),IF(LEFT($E51,1)="N",3,0))</f>
        <v>35.026000000000003</v>
      </c>
      <c r="U51" s="411" cm="1">
        <f t="array" aca="1" ref="U51" ca="1">ROUND(IF($M51="Y",VLOOKUP($N51,INDIRECT($N$2),U$5,0)*INDIRECT($M$3),VLOOKUP($N51,INDIRECT($N$2),U$5,0)),IF(LEFT($E51,1)="N",3,0))</f>
        <v>36.78</v>
      </c>
      <c r="V51" s="482"/>
      <c r="W51" s="412" t="str">
        <f t="shared" si="34"/>
        <v>Y</v>
      </c>
      <c r="X51" s="355" t="str">
        <f t="shared" si="31"/>
        <v>04024C</v>
      </c>
      <c r="Y51" s="413" t="str">
        <f t="shared" si="33"/>
        <v>127</v>
      </c>
      <c r="Z51" s="355" t="str">
        <f t="shared" si="32"/>
        <v xml:space="preserve">Engineering Tech I Eng Lab </v>
      </c>
      <c r="AA51" s="414">
        <f t="shared" ca="1" si="26"/>
        <v>30.257999999999999</v>
      </c>
      <c r="AB51" s="414">
        <f t="shared" ca="1" si="27"/>
        <v>31.771999999999998</v>
      </c>
      <c r="AC51" s="414">
        <f t="shared" ca="1" si="28"/>
        <v>33.36</v>
      </c>
      <c r="AD51" s="414">
        <f t="shared" ca="1" si="29"/>
        <v>35.026000000000003</v>
      </c>
      <c r="AE51" s="414">
        <f t="shared" ca="1" si="30"/>
        <v>36.78</v>
      </c>
    </row>
    <row r="52" spans="1:31">
      <c r="A52" s="406" t="s">
        <v>137</v>
      </c>
      <c r="B52" s="464" t="s">
        <v>139</v>
      </c>
      <c r="C52" s="406">
        <v>5</v>
      </c>
      <c r="D52" s="407">
        <v>202</v>
      </c>
      <c r="E52" s="406" t="s">
        <v>43</v>
      </c>
      <c r="F52" s="406">
        <v>268</v>
      </c>
      <c r="G52" s="409">
        <f t="shared" ca="1" si="19"/>
        <v>24.207000000000001</v>
      </c>
      <c r="H52" s="409">
        <f t="shared" ca="1" si="20"/>
        <v>25.416</v>
      </c>
      <c r="I52" s="409">
        <f t="shared" ca="1" si="21"/>
        <v>26.689</v>
      </c>
      <c r="J52" s="409">
        <f t="shared" ca="1" si="22"/>
        <v>28.021000000000001</v>
      </c>
      <c r="K52" s="409">
        <f t="shared" ca="1" si="23"/>
        <v>29.423999999999999</v>
      </c>
      <c r="L52" s="502"/>
      <c r="M52" s="335" t="s">
        <v>588</v>
      </c>
      <c r="N52" s="331" t="str">
        <f t="shared" si="24"/>
        <v>04010C</v>
      </c>
      <c r="O52" s="410">
        <f t="shared" si="18"/>
        <v>202</v>
      </c>
      <c r="P52" s="332" t="str">
        <f t="shared" si="25"/>
        <v xml:space="preserve">Engineering Tech I Seasonal </v>
      </c>
      <c r="Q52" s="411" cm="1">
        <f t="array" aca="1" ref="Q52" ca="1">ROUND(IF($M52="Y",VLOOKUP($N52,INDIRECT($N$2),Q$5,0)*INDIRECT($M$3),VLOOKUP($N52,INDIRECT($N$2),Q$5,0)),IF(LEFT($E52,1)="N",3,0))</f>
        <v>24.207000000000001</v>
      </c>
      <c r="R52" s="411" cm="1">
        <f t="array" aca="1" ref="R52" ca="1">ROUND(IF($M52="Y",VLOOKUP($N52,INDIRECT($N$2),R$5,0)*INDIRECT($M$3),VLOOKUP($N52,INDIRECT($N$2),R$5,0)),IF(LEFT($E52,1)="N",3,0))</f>
        <v>25.416</v>
      </c>
      <c r="S52" s="411" cm="1">
        <f t="array" aca="1" ref="S52" ca="1">ROUND(IF($M52="Y",VLOOKUP($N52,INDIRECT($N$2),S$5,0)*INDIRECT($M$3),VLOOKUP($N52,INDIRECT($N$2),S$5,0)),IF(LEFT($E52,1)="N",3,0))</f>
        <v>26.689</v>
      </c>
      <c r="T52" s="411" cm="1">
        <f t="array" aca="1" ref="T52" ca="1">ROUND(IF($M52="Y",VLOOKUP($N52,INDIRECT($N$2),T$5,0)*INDIRECT($M$3),VLOOKUP($N52,INDIRECT($N$2),T$5,0)),IF(LEFT($E52,1)="N",3,0))</f>
        <v>28.021000000000001</v>
      </c>
      <c r="U52" s="411" cm="1">
        <f t="array" aca="1" ref="U52" ca="1">ROUND(IF($M52="Y",VLOOKUP($N52,INDIRECT($N$2),U$5,0)*INDIRECT($M$3),VLOOKUP($N52,INDIRECT($N$2),U$5,0)),IF(LEFT($E52,1)="N",3,0))</f>
        <v>29.423999999999999</v>
      </c>
      <c r="V52" s="482"/>
      <c r="W52" s="412" t="str">
        <f t="shared" si="34"/>
        <v>Y</v>
      </c>
      <c r="X52" s="355" t="str">
        <f t="shared" si="31"/>
        <v>04010C</v>
      </c>
      <c r="Y52" s="413">
        <f t="shared" si="33"/>
        <v>202</v>
      </c>
      <c r="Z52" s="355" t="str">
        <f t="shared" si="32"/>
        <v xml:space="preserve">Engineering Tech I Seasonal </v>
      </c>
      <c r="AA52" s="414">
        <f t="shared" ca="1" si="26"/>
        <v>24.207000000000001</v>
      </c>
      <c r="AB52" s="414">
        <f t="shared" ca="1" si="27"/>
        <v>25.416</v>
      </c>
      <c r="AC52" s="414">
        <f t="shared" ca="1" si="28"/>
        <v>26.689</v>
      </c>
      <c r="AD52" s="414">
        <f t="shared" ca="1" si="29"/>
        <v>28.021000000000001</v>
      </c>
      <c r="AE52" s="414">
        <f t="shared" ca="1" si="30"/>
        <v>29.423999999999999</v>
      </c>
    </row>
    <row r="53" spans="1:31">
      <c r="A53" s="406" t="s">
        <v>140</v>
      </c>
      <c r="B53" s="464" t="s">
        <v>141</v>
      </c>
      <c r="C53" s="406">
        <v>6</v>
      </c>
      <c r="D53" s="407" t="s">
        <v>693</v>
      </c>
      <c r="E53" s="406" t="s">
        <v>43</v>
      </c>
      <c r="F53" s="406">
        <v>305</v>
      </c>
      <c r="G53" s="409">
        <f t="shared" ca="1" si="19"/>
        <v>34.128</v>
      </c>
      <c r="H53" s="409">
        <f t="shared" ca="1" si="20"/>
        <v>35.837000000000003</v>
      </c>
      <c r="I53" s="409">
        <f t="shared" ca="1" si="21"/>
        <v>37.628</v>
      </c>
      <c r="J53" s="409">
        <f t="shared" ca="1" si="22"/>
        <v>39.51</v>
      </c>
      <c r="K53" s="409">
        <f t="shared" ca="1" si="23"/>
        <v>41.484999999999999</v>
      </c>
      <c r="L53" s="502"/>
      <c r="M53" s="335" t="s">
        <v>588</v>
      </c>
      <c r="N53" s="331" t="str">
        <f t="shared" si="24"/>
        <v>04034C</v>
      </c>
      <c r="O53" s="410" t="str">
        <f t="shared" si="18"/>
        <v>128</v>
      </c>
      <c r="P53" s="332" t="str">
        <f t="shared" si="25"/>
        <v xml:space="preserve">Engineering Tech II Eng Lab </v>
      </c>
      <c r="Q53" s="411" cm="1">
        <f t="array" aca="1" ref="Q53" ca="1">ROUND(IF($M53="Y",VLOOKUP($N53,INDIRECT($N$2),Q$5,0)*INDIRECT($M$3),VLOOKUP($N53,INDIRECT($N$2),Q$5,0)),IF(LEFT($E53,1)="N",3,0))</f>
        <v>34.128</v>
      </c>
      <c r="R53" s="411" cm="1">
        <f t="array" aca="1" ref="R53" ca="1">ROUND(IF($M53="Y",VLOOKUP($N53,INDIRECT($N$2),R$5,0)*INDIRECT($M$3),VLOOKUP($N53,INDIRECT($N$2),R$5,0)),IF(LEFT($E53,1)="N",3,0))</f>
        <v>35.837000000000003</v>
      </c>
      <c r="S53" s="411" cm="1">
        <f t="array" aca="1" ref="S53" ca="1">ROUND(IF($M53="Y",VLOOKUP($N53,INDIRECT($N$2),S$5,0)*INDIRECT($M$3),VLOOKUP($N53,INDIRECT($N$2),S$5,0)),IF(LEFT($E53,1)="N",3,0))</f>
        <v>37.628</v>
      </c>
      <c r="T53" s="411" cm="1">
        <f t="array" aca="1" ref="T53" ca="1">ROUND(IF($M53="Y",VLOOKUP($N53,INDIRECT($N$2),T$5,0)*INDIRECT($M$3),VLOOKUP($N53,INDIRECT($N$2),T$5,0)),IF(LEFT($E53,1)="N",3,0))</f>
        <v>39.51</v>
      </c>
      <c r="U53" s="411" cm="1">
        <f t="array" aca="1" ref="U53" ca="1">ROUND(IF($M53="Y",VLOOKUP($N53,INDIRECT($N$2),U$5,0)*INDIRECT($M$3),VLOOKUP($N53,INDIRECT($N$2),U$5,0)),IF(LEFT($E53,1)="N",3,0))</f>
        <v>41.484999999999999</v>
      </c>
      <c r="V53" s="482"/>
      <c r="W53" s="412" t="str">
        <f t="shared" si="34"/>
        <v>Y</v>
      </c>
      <c r="X53" s="355" t="str">
        <f t="shared" si="31"/>
        <v>04034C</v>
      </c>
      <c r="Y53" s="413" t="str">
        <f t="shared" si="33"/>
        <v>128</v>
      </c>
      <c r="Z53" s="355" t="str">
        <f t="shared" si="32"/>
        <v xml:space="preserve">Engineering Tech II Eng Lab </v>
      </c>
      <c r="AA53" s="414">
        <f t="shared" ca="1" si="26"/>
        <v>34.128</v>
      </c>
      <c r="AB53" s="414">
        <f t="shared" ca="1" si="27"/>
        <v>35.837000000000003</v>
      </c>
      <c r="AC53" s="414">
        <f t="shared" ca="1" si="28"/>
        <v>37.628</v>
      </c>
      <c r="AD53" s="414">
        <f t="shared" ca="1" si="29"/>
        <v>39.51</v>
      </c>
      <c r="AE53" s="414">
        <f t="shared" ca="1" si="30"/>
        <v>41.484999999999999</v>
      </c>
    </row>
    <row r="54" spans="1:31">
      <c r="A54" s="406" t="s">
        <v>142</v>
      </c>
      <c r="B54" s="464" t="s">
        <v>144</v>
      </c>
      <c r="C54" s="406">
        <v>7</v>
      </c>
      <c r="D54" s="407" t="s">
        <v>694</v>
      </c>
      <c r="E54" s="406" t="s">
        <v>43</v>
      </c>
      <c r="F54" s="406">
        <v>328</v>
      </c>
      <c r="G54" s="409">
        <f t="shared" ca="1" si="19"/>
        <v>35.953000000000003</v>
      </c>
      <c r="H54" s="409">
        <f t="shared" ca="1" si="20"/>
        <v>37.75</v>
      </c>
      <c r="I54" s="409">
        <f t="shared" ca="1" si="21"/>
        <v>39.637</v>
      </c>
      <c r="J54" s="409">
        <f t="shared" ca="1" si="22"/>
        <v>41.619</v>
      </c>
      <c r="K54" s="409">
        <f t="shared" ca="1" si="23"/>
        <v>43.7</v>
      </c>
      <c r="L54" s="502"/>
      <c r="M54" s="335" t="s">
        <v>588</v>
      </c>
      <c r="N54" s="331" t="str">
        <f t="shared" si="24"/>
        <v>04044C</v>
      </c>
      <c r="O54" s="410" t="str">
        <f t="shared" si="18"/>
        <v>133</v>
      </c>
      <c r="P54" s="332" t="str">
        <f t="shared" si="25"/>
        <v xml:space="preserve">Engineering Tech III Graphic </v>
      </c>
      <c r="Q54" s="411" cm="1">
        <f t="array" aca="1" ref="Q54" ca="1">ROUND(IF($M54="Y",VLOOKUP($N54,INDIRECT($N$2),Q$5,0)*INDIRECT($M$3),VLOOKUP($N54,INDIRECT($N$2),Q$5,0)),IF(LEFT($E54,1)="N",3,0))</f>
        <v>35.953000000000003</v>
      </c>
      <c r="R54" s="411" cm="1">
        <f t="array" aca="1" ref="R54" ca="1">ROUND(IF($M54="Y",VLOOKUP($N54,INDIRECT($N$2),R$5,0)*INDIRECT($M$3),VLOOKUP($N54,INDIRECT($N$2),R$5,0)),IF(LEFT($E54,1)="N",3,0))</f>
        <v>37.75</v>
      </c>
      <c r="S54" s="411" cm="1">
        <f t="array" aca="1" ref="S54" ca="1">ROUND(IF($M54="Y",VLOOKUP($N54,INDIRECT($N$2),S$5,0)*INDIRECT($M$3),VLOOKUP($N54,INDIRECT($N$2),S$5,0)),IF(LEFT($E54,1)="N",3,0))</f>
        <v>39.637</v>
      </c>
      <c r="T54" s="411" cm="1">
        <f t="array" aca="1" ref="T54" ca="1">ROUND(IF($M54="Y",VLOOKUP($N54,INDIRECT($N$2),T$5,0)*INDIRECT($M$3),VLOOKUP($N54,INDIRECT($N$2),T$5,0)),IF(LEFT($E54,1)="N",3,0))</f>
        <v>41.619</v>
      </c>
      <c r="U54" s="411" cm="1">
        <f t="array" aca="1" ref="U54" ca="1">ROUND(IF($M54="Y",VLOOKUP($N54,INDIRECT($N$2),U$5,0)*INDIRECT($M$3),VLOOKUP($N54,INDIRECT($N$2),U$5,0)),IF(LEFT($E54,1)="N",3,0))</f>
        <v>43.7</v>
      </c>
      <c r="V54" s="482"/>
      <c r="W54" s="412" t="str">
        <f t="shared" si="34"/>
        <v>Y</v>
      </c>
      <c r="X54" s="355" t="str">
        <f t="shared" si="31"/>
        <v>04044C</v>
      </c>
      <c r="Y54" s="413" t="str">
        <f t="shared" si="33"/>
        <v>133</v>
      </c>
      <c r="Z54" s="355" t="str">
        <f t="shared" si="32"/>
        <v xml:space="preserve">Engineering Tech III Graphic </v>
      </c>
      <c r="AA54" s="414">
        <f t="shared" ca="1" si="26"/>
        <v>35.953000000000003</v>
      </c>
      <c r="AB54" s="414">
        <f t="shared" ca="1" si="27"/>
        <v>37.75</v>
      </c>
      <c r="AC54" s="414">
        <f t="shared" ca="1" si="28"/>
        <v>39.637</v>
      </c>
      <c r="AD54" s="414">
        <f t="shared" ca="1" si="29"/>
        <v>41.619</v>
      </c>
      <c r="AE54" s="414">
        <f t="shared" ca="1" si="30"/>
        <v>43.7</v>
      </c>
    </row>
    <row r="55" spans="1:31">
      <c r="A55" s="406" t="s">
        <v>145</v>
      </c>
      <c r="B55" s="464" t="s">
        <v>146</v>
      </c>
      <c r="C55" s="406">
        <v>7</v>
      </c>
      <c r="D55" s="407" t="s">
        <v>694</v>
      </c>
      <c r="E55" s="406" t="s">
        <v>43</v>
      </c>
      <c r="F55" s="406">
        <v>328</v>
      </c>
      <c r="G55" s="409">
        <f t="shared" ca="1" si="19"/>
        <v>35.953000000000003</v>
      </c>
      <c r="H55" s="409">
        <f t="shared" ca="1" si="20"/>
        <v>37.75</v>
      </c>
      <c r="I55" s="409">
        <f t="shared" ca="1" si="21"/>
        <v>39.637</v>
      </c>
      <c r="J55" s="409">
        <f t="shared" ca="1" si="22"/>
        <v>41.619</v>
      </c>
      <c r="K55" s="409">
        <f t="shared" ca="1" si="23"/>
        <v>43.7</v>
      </c>
      <c r="L55" s="502"/>
      <c r="M55" s="335" t="s">
        <v>588</v>
      </c>
      <c r="N55" s="331" t="str">
        <f t="shared" si="24"/>
        <v>04048C</v>
      </c>
      <c r="O55" s="410" t="str">
        <f t="shared" si="18"/>
        <v>133</v>
      </c>
      <c r="P55" s="332" t="str">
        <f t="shared" si="25"/>
        <v xml:space="preserve">Engineering Tech III Survey </v>
      </c>
      <c r="Q55" s="411" cm="1">
        <f t="array" aca="1" ref="Q55" ca="1">ROUND(IF($M55="Y",VLOOKUP($N55,INDIRECT($N$2),Q$5,0)*INDIRECT($M$3),VLOOKUP($N55,INDIRECT($N$2),Q$5,0)),IF(LEFT($E55,1)="N",3,0))</f>
        <v>35.953000000000003</v>
      </c>
      <c r="R55" s="411" cm="1">
        <f t="array" aca="1" ref="R55" ca="1">ROUND(IF($M55="Y",VLOOKUP($N55,INDIRECT($N$2),R$5,0)*INDIRECT($M$3),VLOOKUP($N55,INDIRECT($N$2),R$5,0)),IF(LEFT($E55,1)="N",3,0))</f>
        <v>37.75</v>
      </c>
      <c r="S55" s="411" cm="1">
        <f t="array" aca="1" ref="S55" ca="1">ROUND(IF($M55="Y",VLOOKUP($N55,INDIRECT($N$2),S$5,0)*INDIRECT($M$3),VLOOKUP($N55,INDIRECT($N$2),S$5,0)),IF(LEFT($E55,1)="N",3,0))</f>
        <v>39.637</v>
      </c>
      <c r="T55" s="411" cm="1">
        <f t="array" aca="1" ref="T55" ca="1">ROUND(IF($M55="Y",VLOOKUP($N55,INDIRECT($N$2),T$5,0)*INDIRECT($M$3),VLOOKUP($N55,INDIRECT($N$2),T$5,0)),IF(LEFT($E55,1)="N",3,0))</f>
        <v>41.619</v>
      </c>
      <c r="U55" s="411" cm="1">
        <f t="array" aca="1" ref="U55" ca="1">ROUND(IF($M55="Y",VLOOKUP($N55,INDIRECT($N$2),U$5,0)*INDIRECT($M$3),VLOOKUP($N55,INDIRECT($N$2),U$5,0)),IF(LEFT($E55,1)="N",3,0))</f>
        <v>43.7</v>
      </c>
      <c r="V55" s="482"/>
      <c r="W55" s="412" t="str">
        <f t="shared" si="34"/>
        <v>Y</v>
      </c>
      <c r="X55" s="355" t="str">
        <f t="shared" si="31"/>
        <v>04048C</v>
      </c>
      <c r="Y55" s="413" t="str">
        <f t="shared" si="33"/>
        <v>133</v>
      </c>
      <c r="Z55" s="355" t="str">
        <f t="shared" si="32"/>
        <v xml:space="preserve">Engineering Tech III Survey </v>
      </c>
      <c r="AA55" s="414">
        <f t="shared" ca="1" si="26"/>
        <v>35.953000000000003</v>
      </c>
      <c r="AB55" s="414">
        <f t="shared" ca="1" si="27"/>
        <v>37.75</v>
      </c>
      <c r="AC55" s="414">
        <f t="shared" ca="1" si="28"/>
        <v>39.637</v>
      </c>
      <c r="AD55" s="414">
        <f t="shared" ca="1" si="29"/>
        <v>41.619</v>
      </c>
      <c r="AE55" s="414">
        <f t="shared" ca="1" si="30"/>
        <v>43.7</v>
      </c>
    </row>
    <row r="56" spans="1:31">
      <c r="A56" s="406" t="s">
        <v>147</v>
      </c>
      <c r="B56" s="464" t="s">
        <v>149</v>
      </c>
      <c r="C56" s="406">
        <v>4</v>
      </c>
      <c r="D56" s="407" t="s">
        <v>148</v>
      </c>
      <c r="E56" s="406" t="s">
        <v>43</v>
      </c>
      <c r="F56" s="406">
        <v>190</v>
      </c>
      <c r="G56" s="409">
        <f t="shared" ca="1" si="19"/>
        <v>25.184999999999999</v>
      </c>
      <c r="H56" s="409">
        <f t="shared" ca="1" si="20"/>
        <v>26.440999999999999</v>
      </c>
      <c r="I56" s="409">
        <f t="shared" ca="1" si="21"/>
        <v>27.768000000000001</v>
      </c>
      <c r="J56" s="409">
        <f t="shared" ca="1" si="22"/>
        <v>29.154</v>
      </c>
      <c r="K56" s="409">
        <f t="shared" ca="1" si="23"/>
        <v>30.611000000000001</v>
      </c>
      <c r="L56" s="502"/>
      <c r="M56" s="335" t="s">
        <v>588</v>
      </c>
      <c r="N56" s="331" t="str">
        <f t="shared" si="24"/>
        <v>04031C</v>
      </c>
      <c r="O56" s="410" t="str">
        <f t="shared" si="18"/>
        <v>003</v>
      </c>
      <c r="P56" s="332" t="str">
        <f t="shared" si="25"/>
        <v xml:space="preserve">Engineering Technician Asst </v>
      </c>
      <c r="Q56" s="411" cm="1">
        <f t="array" aca="1" ref="Q56" ca="1">ROUND(IF($M56="Y",VLOOKUP($N56,INDIRECT($N$2),Q$5,0)*INDIRECT($M$3),VLOOKUP($N56,INDIRECT($N$2),Q$5,0)),IF(LEFT($E56,1)="N",3,0))</f>
        <v>25.184999999999999</v>
      </c>
      <c r="R56" s="411" cm="1">
        <f t="array" aca="1" ref="R56" ca="1">ROUND(IF($M56="Y",VLOOKUP($N56,INDIRECT($N$2),R$5,0)*INDIRECT($M$3),VLOOKUP($N56,INDIRECT($N$2),R$5,0)),IF(LEFT($E56,1)="N",3,0))</f>
        <v>26.440999999999999</v>
      </c>
      <c r="S56" s="411" cm="1">
        <f t="array" aca="1" ref="S56" ca="1">ROUND(IF($M56="Y",VLOOKUP($N56,INDIRECT($N$2),S$5,0)*INDIRECT($M$3),VLOOKUP($N56,INDIRECT($N$2),S$5,0)),IF(LEFT($E56,1)="N",3,0))</f>
        <v>27.768000000000001</v>
      </c>
      <c r="T56" s="411" cm="1">
        <f t="array" aca="1" ref="T56" ca="1">ROUND(IF($M56="Y",VLOOKUP($N56,INDIRECT($N$2),T$5,0)*INDIRECT($M$3),VLOOKUP($N56,INDIRECT($N$2),T$5,0)),IF(LEFT($E56,1)="N",3,0))</f>
        <v>29.154</v>
      </c>
      <c r="U56" s="411" cm="1">
        <f t="array" aca="1" ref="U56" ca="1">ROUND(IF($M56="Y",VLOOKUP($N56,INDIRECT($N$2),U$5,0)*INDIRECT($M$3),VLOOKUP($N56,INDIRECT($N$2),U$5,0)),IF(LEFT($E56,1)="N",3,0))</f>
        <v>30.611000000000001</v>
      </c>
      <c r="V56" s="482"/>
      <c r="W56" s="412" t="str">
        <f t="shared" si="34"/>
        <v>Y</v>
      </c>
      <c r="X56" s="355" t="str">
        <f t="shared" si="31"/>
        <v>04031C</v>
      </c>
      <c r="Y56" s="413" t="str">
        <f t="shared" si="33"/>
        <v>003</v>
      </c>
      <c r="Z56" s="355" t="str">
        <f t="shared" si="32"/>
        <v xml:space="preserve">Engineering Technician Asst </v>
      </c>
      <c r="AA56" s="414">
        <f t="shared" ca="1" si="26"/>
        <v>25.184999999999999</v>
      </c>
      <c r="AB56" s="414">
        <f t="shared" ca="1" si="27"/>
        <v>26.440999999999999</v>
      </c>
      <c r="AC56" s="414">
        <f t="shared" ca="1" si="28"/>
        <v>27.768000000000001</v>
      </c>
      <c r="AD56" s="414">
        <f t="shared" ca="1" si="29"/>
        <v>29.154</v>
      </c>
      <c r="AE56" s="414">
        <f t="shared" ca="1" si="30"/>
        <v>30.611000000000001</v>
      </c>
    </row>
    <row r="57" spans="1:31">
      <c r="A57" s="406" t="s">
        <v>150</v>
      </c>
      <c r="B57" s="464" t="s">
        <v>450</v>
      </c>
      <c r="C57" s="406">
        <v>5</v>
      </c>
      <c r="D57" s="407" t="s">
        <v>692</v>
      </c>
      <c r="E57" s="406" t="s">
        <v>43</v>
      </c>
      <c r="F57" s="406">
        <v>268</v>
      </c>
      <c r="G57" s="409">
        <f t="shared" ca="1" si="19"/>
        <v>30.257999999999999</v>
      </c>
      <c r="H57" s="409">
        <f t="shared" ca="1" si="20"/>
        <v>31.771999999999998</v>
      </c>
      <c r="I57" s="409">
        <f t="shared" ca="1" si="21"/>
        <v>33.36</v>
      </c>
      <c r="J57" s="409">
        <f t="shared" ca="1" si="22"/>
        <v>35.026000000000003</v>
      </c>
      <c r="K57" s="409">
        <f t="shared" ca="1" si="23"/>
        <v>36.78</v>
      </c>
      <c r="L57" s="502"/>
      <c r="M57" s="335" t="s">
        <v>588</v>
      </c>
      <c r="N57" s="331" t="str">
        <f t="shared" si="24"/>
        <v>04022C</v>
      </c>
      <c r="O57" s="410" t="str">
        <f t="shared" si="18"/>
        <v>127</v>
      </c>
      <c r="P57" s="332" t="str">
        <f t="shared" si="25"/>
        <v xml:space="preserve">Engineering Technician I </v>
      </c>
      <c r="Q57" s="411" cm="1">
        <f t="array" aca="1" ref="Q57" ca="1">ROUND(IF($M57="Y",VLOOKUP($N57,INDIRECT($N$2),Q$5,0)*INDIRECT($M$3),VLOOKUP($N57,INDIRECT($N$2),Q$5,0)),IF(LEFT($E57,1)="N",3,0))</f>
        <v>30.257999999999999</v>
      </c>
      <c r="R57" s="411" cm="1">
        <f t="array" aca="1" ref="R57" ca="1">ROUND(IF($M57="Y",VLOOKUP($N57,INDIRECT($N$2),R$5,0)*INDIRECT($M$3),VLOOKUP($N57,INDIRECT($N$2),R$5,0)),IF(LEFT($E57,1)="N",3,0))</f>
        <v>31.771999999999998</v>
      </c>
      <c r="S57" s="411" cm="1">
        <f t="array" aca="1" ref="S57" ca="1">ROUND(IF($M57="Y",VLOOKUP($N57,INDIRECT($N$2),S$5,0)*INDIRECT($M$3),VLOOKUP($N57,INDIRECT($N$2),S$5,0)),IF(LEFT($E57,1)="N",3,0))</f>
        <v>33.36</v>
      </c>
      <c r="T57" s="411" cm="1">
        <f t="array" aca="1" ref="T57" ca="1">ROUND(IF($M57="Y",VLOOKUP($N57,INDIRECT($N$2),T$5,0)*INDIRECT($M$3),VLOOKUP($N57,INDIRECT($N$2),T$5,0)),IF(LEFT($E57,1)="N",3,0))</f>
        <v>35.026000000000003</v>
      </c>
      <c r="U57" s="411" cm="1">
        <f t="array" aca="1" ref="U57" ca="1">ROUND(IF($M57="Y",VLOOKUP($N57,INDIRECT($N$2),U$5,0)*INDIRECT($M$3),VLOOKUP($N57,INDIRECT($N$2),U$5,0)),IF(LEFT($E57,1)="N",3,0))</f>
        <v>36.78</v>
      </c>
      <c r="V57" s="482"/>
      <c r="W57" s="412" t="str">
        <f t="shared" si="34"/>
        <v>Y</v>
      </c>
      <c r="X57" s="355" t="str">
        <f t="shared" si="31"/>
        <v>04022C</v>
      </c>
      <c r="Y57" s="413" t="str">
        <f t="shared" si="33"/>
        <v>127</v>
      </c>
      <c r="Z57" s="355" t="str">
        <f t="shared" si="32"/>
        <v xml:space="preserve">Engineering Technician I </v>
      </c>
      <c r="AA57" s="414">
        <f t="shared" ca="1" si="26"/>
        <v>30.257999999999999</v>
      </c>
      <c r="AB57" s="414">
        <f t="shared" ca="1" si="27"/>
        <v>31.771999999999998</v>
      </c>
      <c r="AC57" s="414">
        <f t="shared" ca="1" si="28"/>
        <v>33.36</v>
      </c>
      <c r="AD57" s="414">
        <f t="shared" ca="1" si="29"/>
        <v>35.026000000000003</v>
      </c>
      <c r="AE57" s="414">
        <f t="shared" ca="1" si="30"/>
        <v>36.78</v>
      </c>
    </row>
    <row r="58" spans="1:31">
      <c r="A58" s="406" t="s">
        <v>152</v>
      </c>
      <c r="B58" s="464" t="s">
        <v>451</v>
      </c>
      <c r="C58" s="406">
        <v>6</v>
      </c>
      <c r="D58" s="407" t="s">
        <v>693</v>
      </c>
      <c r="E58" s="406" t="s">
        <v>43</v>
      </c>
      <c r="F58" s="406">
        <v>305</v>
      </c>
      <c r="G58" s="409">
        <f t="shared" ca="1" si="19"/>
        <v>34.128</v>
      </c>
      <c r="H58" s="409">
        <f t="shared" ca="1" si="20"/>
        <v>35.837000000000003</v>
      </c>
      <c r="I58" s="409">
        <f t="shared" ca="1" si="21"/>
        <v>37.628</v>
      </c>
      <c r="J58" s="409">
        <f t="shared" ca="1" si="22"/>
        <v>39.51</v>
      </c>
      <c r="K58" s="409">
        <f t="shared" ca="1" si="23"/>
        <v>41.484999999999999</v>
      </c>
      <c r="L58" s="502"/>
      <c r="M58" s="335" t="s">
        <v>588</v>
      </c>
      <c r="N58" s="331" t="str">
        <f t="shared" si="24"/>
        <v>04032C</v>
      </c>
      <c r="O58" s="410" t="str">
        <f t="shared" si="18"/>
        <v>128</v>
      </c>
      <c r="P58" s="332" t="str">
        <f t="shared" si="25"/>
        <v xml:space="preserve">Engineering Technician II </v>
      </c>
      <c r="Q58" s="411" cm="1">
        <f t="array" aca="1" ref="Q58" ca="1">ROUND(IF($M58="Y",VLOOKUP($N58,INDIRECT($N$2),Q$5,0)*INDIRECT($M$3),VLOOKUP($N58,INDIRECT($N$2),Q$5,0)),IF(LEFT($E58,1)="N",3,0))</f>
        <v>34.128</v>
      </c>
      <c r="R58" s="411" cm="1">
        <f t="array" aca="1" ref="R58" ca="1">ROUND(IF($M58="Y",VLOOKUP($N58,INDIRECT($N$2),R$5,0)*INDIRECT($M$3),VLOOKUP($N58,INDIRECT($N$2),R$5,0)),IF(LEFT($E58,1)="N",3,0))</f>
        <v>35.837000000000003</v>
      </c>
      <c r="S58" s="411" cm="1">
        <f t="array" aca="1" ref="S58" ca="1">ROUND(IF($M58="Y",VLOOKUP($N58,INDIRECT($N$2),S$5,0)*INDIRECT($M$3),VLOOKUP($N58,INDIRECT($N$2),S$5,0)),IF(LEFT($E58,1)="N",3,0))</f>
        <v>37.628</v>
      </c>
      <c r="T58" s="411" cm="1">
        <f t="array" aca="1" ref="T58" ca="1">ROUND(IF($M58="Y",VLOOKUP($N58,INDIRECT($N$2),T$5,0)*INDIRECT($M$3),VLOOKUP($N58,INDIRECT($N$2),T$5,0)),IF(LEFT($E58,1)="N",3,0))</f>
        <v>39.51</v>
      </c>
      <c r="U58" s="411" cm="1">
        <f t="array" aca="1" ref="U58" ca="1">ROUND(IF($M58="Y",VLOOKUP($N58,INDIRECT($N$2),U$5,0)*INDIRECT($M$3),VLOOKUP($N58,INDIRECT($N$2),U$5,0)),IF(LEFT($E58,1)="N",3,0))</f>
        <v>41.484999999999999</v>
      </c>
      <c r="V58" s="482"/>
      <c r="W58" s="412" t="str">
        <f t="shared" si="34"/>
        <v>Y</v>
      </c>
      <c r="X58" s="355" t="str">
        <f t="shared" si="31"/>
        <v>04032C</v>
      </c>
      <c r="Y58" s="413" t="str">
        <f t="shared" si="33"/>
        <v>128</v>
      </c>
      <c r="Z58" s="355" t="str">
        <f t="shared" si="32"/>
        <v xml:space="preserve">Engineering Technician II </v>
      </c>
      <c r="AA58" s="414">
        <f t="shared" ca="1" si="26"/>
        <v>34.128</v>
      </c>
      <c r="AB58" s="414">
        <f t="shared" ca="1" si="27"/>
        <v>35.837000000000003</v>
      </c>
      <c r="AC58" s="414">
        <f t="shared" ca="1" si="28"/>
        <v>37.628</v>
      </c>
      <c r="AD58" s="414">
        <f t="shared" ca="1" si="29"/>
        <v>39.51</v>
      </c>
      <c r="AE58" s="414">
        <f t="shared" ca="1" si="30"/>
        <v>41.484999999999999</v>
      </c>
    </row>
    <row r="59" spans="1:31">
      <c r="A59" s="406" t="s">
        <v>154</v>
      </c>
      <c r="B59" s="464" t="s">
        <v>452</v>
      </c>
      <c r="C59" s="406">
        <v>7</v>
      </c>
      <c r="D59" s="407" t="s">
        <v>694</v>
      </c>
      <c r="E59" s="406" t="s">
        <v>43</v>
      </c>
      <c r="F59" s="406">
        <v>328</v>
      </c>
      <c r="G59" s="409">
        <f t="shared" ca="1" si="19"/>
        <v>35.953000000000003</v>
      </c>
      <c r="H59" s="409">
        <f t="shared" ca="1" si="20"/>
        <v>37.75</v>
      </c>
      <c r="I59" s="409">
        <f t="shared" ca="1" si="21"/>
        <v>39.637</v>
      </c>
      <c r="J59" s="409">
        <f t="shared" ca="1" si="22"/>
        <v>41.619</v>
      </c>
      <c r="K59" s="409">
        <f t="shared" ca="1" si="23"/>
        <v>43.7</v>
      </c>
      <c r="L59" s="502"/>
      <c r="M59" s="335" t="s">
        <v>588</v>
      </c>
      <c r="N59" s="331" t="str">
        <f t="shared" si="24"/>
        <v>04042C</v>
      </c>
      <c r="O59" s="410" t="str">
        <f t="shared" si="18"/>
        <v>133</v>
      </c>
      <c r="P59" s="332" t="str">
        <f t="shared" si="25"/>
        <v xml:space="preserve">Engineering Technician III </v>
      </c>
      <c r="Q59" s="411" cm="1">
        <f t="array" aca="1" ref="Q59" ca="1">ROUND(IF($M59="Y",VLOOKUP($N59,INDIRECT($N$2),Q$5,0)*INDIRECT($M$3),VLOOKUP($N59,INDIRECT($N$2),Q$5,0)),IF(LEFT($E59,1)="N",3,0))</f>
        <v>35.953000000000003</v>
      </c>
      <c r="R59" s="411" cm="1">
        <f t="array" aca="1" ref="R59" ca="1">ROUND(IF($M59="Y",VLOOKUP($N59,INDIRECT($N$2),R$5,0)*INDIRECT($M$3),VLOOKUP($N59,INDIRECT($N$2),R$5,0)),IF(LEFT($E59,1)="N",3,0))</f>
        <v>37.75</v>
      </c>
      <c r="S59" s="411" cm="1">
        <f t="array" aca="1" ref="S59" ca="1">ROUND(IF($M59="Y",VLOOKUP($N59,INDIRECT($N$2),S$5,0)*INDIRECT($M$3),VLOOKUP($N59,INDIRECT($N$2),S$5,0)),IF(LEFT($E59,1)="N",3,0))</f>
        <v>39.637</v>
      </c>
      <c r="T59" s="411" cm="1">
        <f t="array" aca="1" ref="T59" ca="1">ROUND(IF($M59="Y",VLOOKUP($N59,INDIRECT($N$2),T$5,0)*INDIRECT($M$3),VLOOKUP($N59,INDIRECT($N$2),T$5,0)),IF(LEFT($E59,1)="N",3,0))</f>
        <v>41.619</v>
      </c>
      <c r="U59" s="411" cm="1">
        <f t="array" aca="1" ref="U59" ca="1">ROUND(IF($M59="Y",VLOOKUP($N59,INDIRECT($N$2),U$5,0)*INDIRECT($M$3),VLOOKUP($N59,INDIRECT($N$2),U$5,0)),IF(LEFT($E59,1)="N",3,0))</f>
        <v>43.7</v>
      </c>
      <c r="V59" s="482"/>
      <c r="W59" s="412" t="str">
        <f t="shared" si="34"/>
        <v>Y</v>
      </c>
      <c r="X59" s="355" t="str">
        <f t="shared" si="31"/>
        <v>04042C</v>
      </c>
      <c r="Y59" s="413" t="str">
        <f t="shared" si="33"/>
        <v>133</v>
      </c>
      <c r="Z59" s="355" t="str">
        <f t="shared" si="32"/>
        <v xml:space="preserve">Engineering Technician III </v>
      </c>
      <c r="AA59" s="414">
        <f t="shared" ca="1" si="26"/>
        <v>35.953000000000003</v>
      </c>
      <c r="AB59" s="414">
        <f t="shared" ca="1" si="27"/>
        <v>37.75</v>
      </c>
      <c r="AC59" s="414">
        <f t="shared" ca="1" si="28"/>
        <v>39.637</v>
      </c>
      <c r="AD59" s="414">
        <f t="shared" ca="1" si="29"/>
        <v>41.619</v>
      </c>
      <c r="AE59" s="414">
        <f t="shared" ca="1" si="30"/>
        <v>43.7</v>
      </c>
    </row>
    <row r="60" spans="1:31">
      <c r="A60" s="406" t="s">
        <v>156</v>
      </c>
      <c r="B60" s="464" t="s">
        <v>158</v>
      </c>
      <c r="C60" s="406">
        <v>6</v>
      </c>
      <c r="D60" s="407" t="s">
        <v>693</v>
      </c>
      <c r="E60" s="406" t="s">
        <v>43</v>
      </c>
      <c r="F60" s="406">
        <v>305</v>
      </c>
      <c r="G60" s="409">
        <f t="shared" ca="1" si="19"/>
        <v>34.128</v>
      </c>
      <c r="H60" s="409">
        <f t="shared" ca="1" si="20"/>
        <v>35.837000000000003</v>
      </c>
      <c r="I60" s="409">
        <f t="shared" ca="1" si="21"/>
        <v>37.628</v>
      </c>
      <c r="J60" s="409">
        <f t="shared" ca="1" si="22"/>
        <v>39.51</v>
      </c>
      <c r="K60" s="409">
        <f t="shared" ca="1" si="23"/>
        <v>41.484999999999999</v>
      </c>
      <c r="L60" s="502"/>
      <c r="M60" s="335" t="s">
        <v>588</v>
      </c>
      <c r="N60" s="331" t="str">
        <f t="shared" si="24"/>
        <v>04232C</v>
      </c>
      <c r="O60" s="410" t="str">
        <f t="shared" si="18"/>
        <v>128</v>
      </c>
      <c r="P60" s="332" t="str">
        <f t="shared" si="25"/>
        <v>Evidence Technician</v>
      </c>
      <c r="Q60" s="411" cm="1">
        <f t="array" aca="1" ref="Q60" ca="1">ROUND(IF($M60="Y",VLOOKUP($N60,INDIRECT($N$2),Q$5,0)*INDIRECT($M$3),VLOOKUP($N60,INDIRECT($N$2),Q$5,0)),IF(LEFT($E60,1)="N",3,0))</f>
        <v>34.128</v>
      </c>
      <c r="R60" s="411" cm="1">
        <f t="array" aca="1" ref="R60" ca="1">ROUND(IF($M60="Y",VLOOKUP($N60,INDIRECT($N$2),R$5,0)*INDIRECT($M$3),VLOOKUP($N60,INDIRECT($N$2),R$5,0)),IF(LEFT($E60,1)="N",3,0))</f>
        <v>35.837000000000003</v>
      </c>
      <c r="S60" s="411" cm="1">
        <f t="array" aca="1" ref="S60" ca="1">ROUND(IF($M60="Y",VLOOKUP($N60,INDIRECT($N$2),S$5,0)*INDIRECT($M$3),VLOOKUP($N60,INDIRECT($N$2),S$5,0)),IF(LEFT($E60,1)="N",3,0))</f>
        <v>37.628</v>
      </c>
      <c r="T60" s="411" cm="1">
        <f t="array" aca="1" ref="T60" ca="1">ROUND(IF($M60="Y",VLOOKUP($N60,INDIRECT($N$2),T$5,0)*INDIRECT($M$3),VLOOKUP($N60,INDIRECT($N$2),T$5,0)),IF(LEFT($E60,1)="N",3,0))</f>
        <v>39.51</v>
      </c>
      <c r="U60" s="411" cm="1">
        <f t="array" aca="1" ref="U60" ca="1">ROUND(IF($M60="Y",VLOOKUP($N60,INDIRECT($N$2),U$5,0)*INDIRECT($M$3),VLOOKUP($N60,INDIRECT($N$2),U$5,0)),IF(LEFT($E60,1)="N",3,0))</f>
        <v>41.484999999999999</v>
      </c>
      <c r="V60" s="482"/>
      <c r="W60" s="412" t="str">
        <f t="shared" si="34"/>
        <v>Y</v>
      </c>
      <c r="X60" s="355" t="str">
        <f t="shared" si="31"/>
        <v>04232C</v>
      </c>
      <c r="Y60" s="413" t="str">
        <f t="shared" si="33"/>
        <v>128</v>
      </c>
      <c r="Z60" s="355" t="str">
        <f t="shared" si="32"/>
        <v>Evidence Technician</v>
      </c>
      <c r="AA60" s="414">
        <f t="shared" ca="1" si="26"/>
        <v>34.128</v>
      </c>
      <c r="AB60" s="414">
        <f t="shared" ca="1" si="27"/>
        <v>35.837000000000003</v>
      </c>
      <c r="AC60" s="414">
        <f t="shared" ca="1" si="28"/>
        <v>37.628</v>
      </c>
      <c r="AD60" s="414">
        <f t="shared" ca="1" si="29"/>
        <v>39.51</v>
      </c>
      <c r="AE60" s="414">
        <f t="shared" ca="1" si="30"/>
        <v>41.484999999999999</v>
      </c>
    </row>
    <row r="61" spans="1:31">
      <c r="A61" s="406" t="s">
        <v>165</v>
      </c>
      <c r="B61" s="464" t="s">
        <v>809</v>
      </c>
      <c r="C61" s="406">
        <v>9</v>
      </c>
      <c r="D61" s="407" t="s">
        <v>166</v>
      </c>
      <c r="E61" s="406" t="s">
        <v>43</v>
      </c>
      <c r="F61" s="406">
        <v>418</v>
      </c>
      <c r="G61" s="409">
        <f t="shared" ref="G61" ca="1" si="35">Q61</f>
        <v>44.23</v>
      </c>
      <c r="H61" s="409">
        <f t="shared" ref="H61" ca="1" si="36">R61</f>
        <v>46.442999999999998</v>
      </c>
      <c r="I61" s="409">
        <f t="shared" ref="I61" ca="1" si="37">S61</f>
        <v>48.762999999999998</v>
      </c>
      <c r="J61" s="409">
        <f t="shared" ref="J61" ca="1" si="38">T61</f>
        <v>51.201999999999998</v>
      </c>
      <c r="K61" s="409">
        <f t="shared" ref="K61" ca="1" si="39">U61</f>
        <v>53.762</v>
      </c>
      <c r="L61" s="502"/>
      <c r="M61" s="335" t="s">
        <v>588</v>
      </c>
      <c r="N61" s="331" t="str">
        <f t="shared" ref="N61" si="40">A61</f>
        <v>04382C</v>
      </c>
      <c r="O61" s="410" t="str">
        <f t="shared" ref="O61" si="41">D61</f>
        <v>119</v>
      </c>
      <c r="P61" s="332" t="str">
        <f t="shared" ref="P61" si="42">B61</f>
        <v>Fire Inspections Coordinator</v>
      </c>
      <c r="Q61" s="411" cm="1">
        <f t="array" aca="1" ref="Q61" ca="1">ROUND(IF($M61="Y",VLOOKUP($N61,INDIRECT($N$2),Q$5,0)*INDIRECT($M$3),VLOOKUP($N61,INDIRECT($N$2),Q$5,0)),IF(LEFT($E61,1)="N",3,0))</f>
        <v>44.23</v>
      </c>
      <c r="R61" s="411" cm="1">
        <f t="array" aca="1" ref="R61" ca="1">ROUND(IF($M61="Y",VLOOKUP($N61,INDIRECT($N$2),R$5,0)*INDIRECT($M$3),VLOOKUP($N61,INDIRECT($N$2),R$5,0)),IF(LEFT($E61,1)="N",3,0))</f>
        <v>46.442999999999998</v>
      </c>
      <c r="S61" s="411" cm="1">
        <f t="array" aca="1" ref="S61" ca="1">ROUND(IF($M61="Y",VLOOKUP($N61,INDIRECT($N$2),S$5,0)*INDIRECT($M$3),VLOOKUP($N61,INDIRECT($N$2),S$5,0)),IF(LEFT($E61,1)="N",3,0))</f>
        <v>48.762999999999998</v>
      </c>
      <c r="T61" s="411" cm="1">
        <f t="array" aca="1" ref="T61" ca="1">ROUND(IF($M61="Y",VLOOKUP($N61,INDIRECT($N$2),T$5,0)*INDIRECT($M$3),VLOOKUP($N61,INDIRECT($N$2),T$5,0)),IF(LEFT($E61,1)="N",3,0))</f>
        <v>51.201999999999998</v>
      </c>
      <c r="U61" s="411" cm="1">
        <f t="array" aca="1" ref="U61" ca="1">ROUND(IF($M61="Y",VLOOKUP($N61,INDIRECT($N$2),U$5,0)*INDIRECT($M$3),VLOOKUP($N61,INDIRECT($N$2),U$5,0)),IF(LEFT($E61,1)="N",3,0))</f>
        <v>53.762</v>
      </c>
      <c r="V61" s="482"/>
      <c r="W61" s="412" t="str">
        <f t="shared" ref="W61" si="43">M61</f>
        <v>Y</v>
      </c>
      <c r="X61" s="355" t="str">
        <f t="shared" ref="X61" si="44">N61</f>
        <v>04382C</v>
      </c>
      <c r="Y61" s="413" t="str">
        <f t="shared" ref="Y61" si="45">O61</f>
        <v>119</v>
      </c>
      <c r="Z61" s="355" t="str">
        <f t="shared" ref="Z61" si="46">P61</f>
        <v>Fire Inspections Coordinator</v>
      </c>
      <c r="AA61" s="414">
        <f t="shared" ref="AA61" ca="1" si="47">IF(LEFT($E61,1)="N",Q61,ROUNDUP(Q61/2080,3))</f>
        <v>44.23</v>
      </c>
      <c r="AB61" s="414">
        <f t="shared" ref="AB61" ca="1" si="48">IF(LEFT($E61,1)="N",R61,ROUNDUP(R61/2080,3))</f>
        <v>46.442999999999998</v>
      </c>
      <c r="AC61" s="414">
        <f t="shared" ref="AC61" ca="1" si="49">IF(LEFT($E61,1)="N",S61,ROUNDUP(S61/2080,3))</f>
        <v>48.762999999999998</v>
      </c>
      <c r="AD61" s="414">
        <f t="shared" ref="AD61" ca="1" si="50">IF(LEFT($E61,1)="N",T61,ROUNDUP(T61/2080,3))</f>
        <v>51.201999999999998</v>
      </c>
      <c r="AE61" s="414">
        <f t="shared" ref="AE61" ca="1" si="51">IF(LEFT($E61,1)="N",U61,ROUNDUP(U61/2080,3))</f>
        <v>53.762</v>
      </c>
    </row>
    <row r="62" spans="1:31">
      <c r="A62" s="406" t="s">
        <v>159</v>
      </c>
      <c r="B62" s="464" t="s">
        <v>440</v>
      </c>
      <c r="C62" s="406">
        <v>4</v>
      </c>
      <c r="D62" s="407" t="s">
        <v>160</v>
      </c>
      <c r="E62" s="406" t="s">
        <v>43</v>
      </c>
      <c r="F62" s="406">
        <v>218</v>
      </c>
      <c r="G62" s="409">
        <f t="shared" ca="1" si="19"/>
        <v>25.8</v>
      </c>
      <c r="H62" s="409">
        <f t="shared" ca="1" si="20"/>
        <v>27.091999999999999</v>
      </c>
      <c r="I62" s="409">
        <f t="shared" ca="1" si="21"/>
        <v>28.446000000000002</v>
      </c>
      <c r="J62" s="409">
        <f t="shared" ca="1" si="22"/>
        <v>29.867000000000001</v>
      </c>
      <c r="K62" s="409">
        <f t="shared" ca="1" si="23"/>
        <v>31.361000000000001</v>
      </c>
      <c r="L62" s="502"/>
      <c r="M62" s="335" t="s">
        <v>588</v>
      </c>
      <c r="N62" s="331" t="str">
        <f t="shared" si="24"/>
        <v>04260C</v>
      </c>
      <c r="O62" s="410" t="str">
        <f t="shared" si="18"/>
        <v>151</v>
      </c>
      <c r="P62" s="332" t="str">
        <f t="shared" si="25"/>
        <v>Exhibitor Services Specialist I</v>
      </c>
      <c r="Q62" s="411" cm="1">
        <f t="array" aca="1" ref="Q62" ca="1">ROUND(IF($M62="Y",VLOOKUP($N62,INDIRECT($N$2),Q$5,0)*INDIRECT($M$3),VLOOKUP($N62,INDIRECT($N$2),Q$5,0)),IF(LEFT($E62,1)="N",3,0))</f>
        <v>25.8</v>
      </c>
      <c r="R62" s="411" cm="1">
        <f t="array" aca="1" ref="R62" ca="1">ROUND(IF($M62="Y",VLOOKUP($N62,INDIRECT($N$2),R$5,0)*INDIRECT($M$3),VLOOKUP($N62,INDIRECT($N$2),R$5,0)),IF(LEFT($E62,1)="N",3,0))</f>
        <v>27.091999999999999</v>
      </c>
      <c r="S62" s="411" cm="1">
        <f t="array" aca="1" ref="S62" ca="1">ROUND(IF($M62="Y",VLOOKUP($N62,INDIRECT($N$2),S$5,0)*INDIRECT($M$3),VLOOKUP($N62,INDIRECT($N$2),S$5,0)),IF(LEFT($E62,1)="N",3,0))</f>
        <v>28.446000000000002</v>
      </c>
      <c r="T62" s="411" cm="1">
        <f t="array" aca="1" ref="T62" ca="1">ROUND(IF($M62="Y",VLOOKUP($N62,INDIRECT($N$2),T$5,0)*INDIRECT($M$3),VLOOKUP($N62,INDIRECT($N$2),T$5,0)),IF(LEFT($E62,1)="N",3,0))</f>
        <v>29.867000000000001</v>
      </c>
      <c r="U62" s="411" cm="1">
        <f t="array" aca="1" ref="U62" ca="1">ROUND(IF($M62="Y",VLOOKUP($N62,INDIRECT($N$2),U$5,0)*INDIRECT($M$3),VLOOKUP($N62,INDIRECT($N$2),U$5,0)),IF(LEFT($E62,1)="N",3,0))</f>
        <v>31.361000000000001</v>
      </c>
      <c r="V62" s="482"/>
      <c r="W62" s="412" t="str">
        <f t="shared" si="34"/>
        <v>Y</v>
      </c>
      <c r="X62" s="355" t="str">
        <f t="shared" si="31"/>
        <v>04260C</v>
      </c>
      <c r="Y62" s="413" t="str">
        <f t="shared" si="33"/>
        <v>151</v>
      </c>
      <c r="Z62" s="355" t="str">
        <f t="shared" si="32"/>
        <v>Exhibitor Services Specialist I</v>
      </c>
      <c r="AA62" s="414">
        <f t="shared" ca="1" si="26"/>
        <v>25.8</v>
      </c>
      <c r="AB62" s="414">
        <f t="shared" ca="1" si="27"/>
        <v>27.091999999999999</v>
      </c>
      <c r="AC62" s="414">
        <f t="shared" ca="1" si="28"/>
        <v>28.446000000000002</v>
      </c>
      <c r="AD62" s="414">
        <f t="shared" ca="1" si="29"/>
        <v>29.867000000000001</v>
      </c>
      <c r="AE62" s="414">
        <f t="shared" ca="1" si="30"/>
        <v>31.361000000000001</v>
      </c>
    </row>
    <row r="63" spans="1:31">
      <c r="A63" s="406" t="s">
        <v>162</v>
      </c>
      <c r="B63" s="464" t="s">
        <v>441</v>
      </c>
      <c r="C63" s="406">
        <v>5</v>
      </c>
      <c r="D63" s="407" t="s">
        <v>163</v>
      </c>
      <c r="E63" s="406" t="s">
        <v>43</v>
      </c>
      <c r="F63" s="406">
        <v>253</v>
      </c>
      <c r="G63" s="409">
        <f t="shared" ca="1" si="19"/>
        <v>28.361999999999998</v>
      </c>
      <c r="H63" s="409">
        <f t="shared" ca="1" si="20"/>
        <v>29.779</v>
      </c>
      <c r="I63" s="409">
        <f t="shared" ca="1" si="21"/>
        <v>31.27</v>
      </c>
      <c r="J63" s="409">
        <f t="shared" ca="1" si="22"/>
        <v>32.834000000000003</v>
      </c>
      <c r="K63" s="409">
        <f t="shared" ca="1" si="23"/>
        <v>34.475000000000001</v>
      </c>
      <c r="L63" s="502"/>
      <c r="M63" s="335" t="s">
        <v>588</v>
      </c>
      <c r="N63" s="331" t="str">
        <f t="shared" si="24"/>
        <v>04261C</v>
      </c>
      <c r="O63" s="410" t="str">
        <f t="shared" ref="O63:O94" si="52">D63</f>
        <v>051</v>
      </c>
      <c r="P63" s="332" t="str">
        <f t="shared" si="25"/>
        <v>Exhibitor Services Specialist II</v>
      </c>
      <c r="Q63" s="411" cm="1">
        <f t="array" aca="1" ref="Q63" ca="1">ROUND(IF($M63="Y",VLOOKUP($N63,INDIRECT($N$2),Q$5,0)*INDIRECT($M$3),VLOOKUP($N63,INDIRECT($N$2),Q$5,0)),IF(LEFT($E63,1)="N",3,0))</f>
        <v>28.361999999999998</v>
      </c>
      <c r="R63" s="411" cm="1">
        <f t="array" aca="1" ref="R63" ca="1">ROUND(IF($M63="Y",VLOOKUP($N63,INDIRECT($N$2),R$5,0)*INDIRECT($M$3),VLOOKUP($N63,INDIRECT($N$2),R$5,0)),IF(LEFT($E63,1)="N",3,0))</f>
        <v>29.779</v>
      </c>
      <c r="S63" s="411" cm="1">
        <f t="array" aca="1" ref="S63" ca="1">ROUND(IF($M63="Y",VLOOKUP($N63,INDIRECT($N$2),S$5,0)*INDIRECT($M$3),VLOOKUP($N63,INDIRECT($N$2),S$5,0)),IF(LEFT($E63,1)="N",3,0))</f>
        <v>31.27</v>
      </c>
      <c r="T63" s="411" cm="1">
        <f t="array" aca="1" ref="T63" ca="1">ROUND(IF($M63="Y",VLOOKUP($N63,INDIRECT($N$2),T$5,0)*INDIRECT($M$3),VLOOKUP($N63,INDIRECT($N$2),T$5,0)),IF(LEFT($E63,1)="N",3,0))</f>
        <v>32.834000000000003</v>
      </c>
      <c r="U63" s="411" cm="1">
        <f t="array" aca="1" ref="U63" ca="1">ROUND(IF($M63="Y",VLOOKUP($N63,INDIRECT($N$2),U$5,0)*INDIRECT($M$3),VLOOKUP($N63,INDIRECT($N$2),U$5,0)),IF(LEFT($E63,1)="N",3,0))</f>
        <v>34.475000000000001</v>
      </c>
      <c r="V63" s="482"/>
      <c r="W63" s="412" t="str">
        <f t="shared" si="34"/>
        <v>Y</v>
      </c>
      <c r="X63" s="355" t="str">
        <f t="shared" si="31"/>
        <v>04261C</v>
      </c>
      <c r="Y63" s="413" t="str">
        <f t="shared" si="33"/>
        <v>051</v>
      </c>
      <c r="Z63" s="355" t="str">
        <f t="shared" si="32"/>
        <v>Exhibitor Services Specialist II</v>
      </c>
      <c r="AA63" s="414">
        <f t="shared" ca="1" si="26"/>
        <v>28.361999999999998</v>
      </c>
      <c r="AB63" s="414">
        <f t="shared" ca="1" si="27"/>
        <v>29.779</v>
      </c>
      <c r="AC63" s="414">
        <f t="shared" ca="1" si="28"/>
        <v>31.27</v>
      </c>
      <c r="AD63" s="414">
        <f t="shared" ca="1" si="29"/>
        <v>32.834000000000003</v>
      </c>
      <c r="AE63" s="414">
        <f t="shared" ca="1" si="30"/>
        <v>34.475000000000001</v>
      </c>
    </row>
    <row r="64" spans="1:31">
      <c r="A64" s="406" t="s">
        <v>168</v>
      </c>
      <c r="B64" s="464" t="s">
        <v>442</v>
      </c>
      <c r="C64" s="406">
        <v>7</v>
      </c>
      <c r="D64" s="407">
        <v>207</v>
      </c>
      <c r="E64" s="406" t="s">
        <v>43</v>
      </c>
      <c r="F64" s="406">
        <v>338</v>
      </c>
      <c r="G64" s="409">
        <f t="shared" ca="1" si="19"/>
        <v>35.988999999999997</v>
      </c>
      <c r="H64" s="409">
        <f t="shared" ca="1" si="20"/>
        <v>37.792999999999999</v>
      </c>
      <c r="I64" s="409">
        <f t="shared" ca="1" si="21"/>
        <v>39.682000000000002</v>
      </c>
      <c r="J64" s="409">
        <f t="shared" ca="1" si="22"/>
        <v>41.665999999999997</v>
      </c>
      <c r="K64" s="409">
        <f t="shared" ca="1" si="23"/>
        <v>43.750999999999998</v>
      </c>
      <c r="L64" s="502"/>
      <c r="M64" s="335" t="s">
        <v>588</v>
      </c>
      <c r="N64" s="331" t="str">
        <f t="shared" si="24"/>
        <v>04384C</v>
      </c>
      <c r="O64" s="410">
        <f t="shared" si="52"/>
        <v>207</v>
      </c>
      <c r="P64" s="332" t="str">
        <f t="shared" si="25"/>
        <v xml:space="preserve">Fire Inspections Specialist I </v>
      </c>
      <c r="Q64" s="411" cm="1">
        <f t="array" aca="1" ref="Q64" ca="1">ROUND(IF($M64="Y",VLOOKUP($N64,INDIRECT($N$2),Q$5,0)*INDIRECT($M$3),VLOOKUP($N64,INDIRECT($N$2),Q$5,0)),IF(LEFT($E64,1)="N",3,0))</f>
        <v>35.988999999999997</v>
      </c>
      <c r="R64" s="411" cm="1">
        <f t="array" aca="1" ref="R64" ca="1">ROUND(IF($M64="Y",VLOOKUP($N64,INDIRECT($N$2),R$5,0)*INDIRECT($M$3),VLOOKUP($N64,INDIRECT($N$2),R$5,0)),IF(LEFT($E64,1)="N",3,0))</f>
        <v>37.792999999999999</v>
      </c>
      <c r="S64" s="411" cm="1">
        <f t="array" aca="1" ref="S64" ca="1">ROUND(IF($M64="Y",VLOOKUP($N64,INDIRECT($N$2),S$5,0)*INDIRECT($M$3),VLOOKUP($N64,INDIRECT($N$2),S$5,0)),IF(LEFT($E64,1)="N",3,0))</f>
        <v>39.682000000000002</v>
      </c>
      <c r="T64" s="411" cm="1">
        <f t="array" aca="1" ref="T64" ca="1">ROUND(IF($M64="Y",VLOOKUP($N64,INDIRECT($N$2),T$5,0)*INDIRECT($M$3),VLOOKUP($N64,INDIRECT($N$2),T$5,0)),IF(LEFT($E64,1)="N",3,0))</f>
        <v>41.665999999999997</v>
      </c>
      <c r="U64" s="411" cm="1">
        <f t="array" aca="1" ref="U64" ca="1">ROUND(IF($M64="Y",VLOOKUP($N64,INDIRECT($N$2),U$5,0)*INDIRECT($M$3),VLOOKUP($N64,INDIRECT($N$2),U$5,0)),IF(LEFT($E64,1)="N",3,0))</f>
        <v>43.750999999999998</v>
      </c>
      <c r="V64" s="482"/>
      <c r="W64" s="412" t="str">
        <f t="shared" si="34"/>
        <v>Y</v>
      </c>
      <c r="X64" s="355" t="str">
        <f t="shared" si="31"/>
        <v>04384C</v>
      </c>
      <c r="Y64" s="413">
        <f t="shared" si="33"/>
        <v>207</v>
      </c>
      <c r="Z64" s="355" t="str">
        <f t="shared" si="32"/>
        <v xml:space="preserve">Fire Inspections Specialist I </v>
      </c>
      <c r="AA64" s="414">
        <f t="shared" ca="1" si="26"/>
        <v>35.988999999999997</v>
      </c>
      <c r="AB64" s="414">
        <f t="shared" ca="1" si="27"/>
        <v>37.792999999999999</v>
      </c>
      <c r="AC64" s="414">
        <f t="shared" ca="1" si="28"/>
        <v>39.682000000000002</v>
      </c>
      <c r="AD64" s="414">
        <f t="shared" ca="1" si="29"/>
        <v>41.665999999999997</v>
      </c>
      <c r="AE64" s="414">
        <f t="shared" ca="1" si="30"/>
        <v>43.750999999999998</v>
      </c>
    </row>
    <row r="65" spans="1:31">
      <c r="A65" s="406" t="s">
        <v>170</v>
      </c>
      <c r="B65" s="464" t="s">
        <v>443</v>
      </c>
      <c r="C65" s="406">
        <v>8</v>
      </c>
      <c r="D65" s="407" t="s">
        <v>94</v>
      </c>
      <c r="E65" s="406" t="s">
        <v>43</v>
      </c>
      <c r="F65" s="406">
        <v>375</v>
      </c>
      <c r="G65" s="409">
        <f t="shared" ca="1" si="19"/>
        <v>39.146999999999998</v>
      </c>
      <c r="H65" s="409">
        <f t="shared" ca="1" si="20"/>
        <v>41.103999999999999</v>
      </c>
      <c r="I65" s="409">
        <f t="shared" ca="1" si="21"/>
        <v>43.16</v>
      </c>
      <c r="J65" s="409">
        <f t="shared" ca="1" si="22"/>
        <v>45.317</v>
      </c>
      <c r="K65" s="409">
        <f t="shared" ca="1" si="23"/>
        <v>47.585999999999999</v>
      </c>
      <c r="L65" s="502"/>
      <c r="M65" s="335" t="s">
        <v>588</v>
      </c>
      <c r="N65" s="331" t="str">
        <f t="shared" si="24"/>
        <v>04386C</v>
      </c>
      <c r="O65" s="410" t="str">
        <f t="shared" si="52"/>
        <v>099</v>
      </c>
      <c r="P65" s="332" t="str">
        <f t="shared" si="25"/>
        <v xml:space="preserve">Fire Inspections Specialist II </v>
      </c>
      <c r="Q65" s="411" cm="1">
        <f t="array" aca="1" ref="Q65" ca="1">ROUND(IF($M65="Y",VLOOKUP($N65,INDIRECT($N$2),Q$5,0)*INDIRECT($M$3),VLOOKUP($N65,INDIRECT($N$2),Q$5,0)),IF(LEFT($E65,1)="N",3,0))</f>
        <v>39.146999999999998</v>
      </c>
      <c r="R65" s="411" cm="1">
        <f t="array" aca="1" ref="R65" ca="1">ROUND(IF($M65="Y",VLOOKUP($N65,INDIRECT($N$2),R$5,0)*INDIRECT($M$3),VLOOKUP($N65,INDIRECT($N$2),R$5,0)),IF(LEFT($E65,1)="N",3,0))</f>
        <v>41.103999999999999</v>
      </c>
      <c r="S65" s="411" cm="1">
        <f t="array" aca="1" ref="S65" ca="1">ROUND(IF($M65="Y",VLOOKUP($N65,INDIRECT($N$2),S$5,0)*INDIRECT($M$3),VLOOKUP($N65,INDIRECT($N$2),S$5,0)),IF(LEFT($E65,1)="N",3,0))</f>
        <v>43.16</v>
      </c>
      <c r="T65" s="411" cm="1">
        <f t="array" aca="1" ref="T65" ca="1">ROUND(IF($M65="Y",VLOOKUP($N65,INDIRECT($N$2),T$5,0)*INDIRECT($M$3),VLOOKUP($N65,INDIRECT($N$2),T$5,0)),IF(LEFT($E65,1)="N",3,0))</f>
        <v>45.317</v>
      </c>
      <c r="U65" s="411" cm="1">
        <f t="array" aca="1" ref="U65" ca="1">ROUND(IF($M65="Y",VLOOKUP($N65,INDIRECT($N$2),U$5,0)*INDIRECT($M$3),VLOOKUP($N65,INDIRECT($N$2),U$5,0)),IF(LEFT($E65,1)="N",3,0))</f>
        <v>47.585999999999999</v>
      </c>
      <c r="V65" s="482"/>
      <c r="W65" s="412" t="str">
        <f t="shared" si="34"/>
        <v>Y</v>
      </c>
      <c r="X65" s="355" t="str">
        <f t="shared" si="31"/>
        <v>04386C</v>
      </c>
      <c r="Y65" s="413" t="str">
        <f t="shared" si="33"/>
        <v>099</v>
      </c>
      <c r="Z65" s="355" t="str">
        <f t="shared" si="32"/>
        <v xml:space="preserve">Fire Inspections Specialist II </v>
      </c>
      <c r="AA65" s="414">
        <f t="shared" ca="1" si="26"/>
        <v>39.146999999999998</v>
      </c>
      <c r="AB65" s="414">
        <f t="shared" ca="1" si="27"/>
        <v>41.103999999999999</v>
      </c>
      <c r="AC65" s="414">
        <f t="shared" ca="1" si="28"/>
        <v>43.16</v>
      </c>
      <c r="AD65" s="414">
        <f t="shared" ca="1" si="29"/>
        <v>45.317</v>
      </c>
      <c r="AE65" s="414">
        <f t="shared" ca="1" si="30"/>
        <v>47.585999999999999</v>
      </c>
    </row>
    <row r="66" spans="1:31">
      <c r="A66" s="406" t="s">
        <v>165</v>
      </c>
      <c r="B66" s="464" t="s">
        <v>465</v>
      </c>
      <c r="C66" s="406">
        <v>9</v>
      </c>
      <c r="D66" s="407">
        <v>119</v>
      </c>
      <c r="E66" s="406" t="s">
        <v>43</v>
      </c>
      <c r="F66" s="406">
        <v>418</v>
      </c>
      <c r="G66" s="409">
        <f t="shared" ca="1" si="19"/>
        <v>44.23</v>
      </c>
      <c r="H66" s="409">
        <f t="shared" ca="1" si="20"/>
        <v>46.442999999999998</v>
      </c>
      <c r="I66" s="409">
        <f t="shared" ca="1" si="21"/>
        <v>48.762999999999998</v>
      </c>
      <c r="J66" s="409">
        <f t="shared" ca="1" si="22"/>
        <v>51.201999999999998</v>
      </c>
      <c r="K66" s="409">
        <f t="shared" ca="1" si="23"/>
        <v>53.762</v>
      </c>
      <c r="L66" s="502"/>
      <c r="M66" s="335" t="s">
        <v>588</v>
      </c>
      <c r="N66" s="331" t="str">
        <f t="shared" si="24"/>
        <v>04382C</v>
      </c>
      <c r="O66" s="410">
        <f t="shared" si="52"/>
        <v>119</v>
      </c>
      <c r="P66" s="332" t="str">
        <f t="shared" si="25"/>
        <v xml:space="preserve">Fire Inspections Specialist III </v>
      </c>
      <c r="Q66" s="411" cm="1">
        <f t="array" aca="1" ref="Q66" ca="1">ROUND(IF($M66="Y",VLOOKUP($N66,INDIRECT($N$2),Q$5,0)*INDIRECT($M$3),VLOOKUP($N66,INDIRECT($N$2),Q$5,0)),IF(LEFT($E66,1)="N",3,0))</f>
        <v>44.23</v>
      </c>
      <c r="R66" s="411" cm="1">
        <f t="array" aca="1" ref="R66" ca="1">ROUND(IF($M66="Y",VLOOKUP($N66,INDIRECT($N$2),R$5,0)*INDIRECT($M$3),VLOOKUP($N66,INDIRECT($N$2),R$5,0)),IF(LEFT($E66,1)="N",3,0))</f>
        <v>46.442999999999998</v>
      </c>
      <c r="S66" s="411" cm="1">
        <f t="array" aca="1" ref="S66" ca="1">ROUND(IF($M66="Y",VLOOKUP($N66,INDIRECT($N$2),S$5,0)*INDIRECT($M$3),VLOOKUP($N66,INDIRECT($N$2),S$5,0)),IF(LEFT($E66,1)="N",3,0))</f>
        <v>48.762999999999998</v>
      </c>
      <c r="T66" s="411" cm="1">
        <f t="array" aca="1" ref="T66" ca="1">ROUND(IF($M66="Y",VLOOKUP($N66,INDIRECT($N$2),T$5,0)*INDIRECT($M$3),VLOOKUP($N66,INDIRECT($N$2),T$5,0)),IF(LEFT($E66,1)="N",3,0))</f>
        <v>51.201999999999998</v>
      </c>
      <c r="U66" s="411" cm="1">
        <f t="array" aca="1" ref="U66" ca="1">ROUND(IF($M66="Y",VLOOKUP($N66,INDIRECT($N$2),U$5,0)*INDIRECT($M$3),VLOOKUP($N66,INDIRECT($N$2),U$5,0)),IF(LEFT($E66,1)="N",3,0))</f>
        <v>53.762</v>
      </c>
      <c r="V66" s="482"/>
      <c r="W66" s="412" t="str">
        <f t="shared" si="34"/>
        <v>Y</v>
      </c>
      <c r="X66" s="355" t="str">
        <f t="shared" si="31"/>
        <v>04382C</v>
      </c>
      <c r="Y66" s="413">
        <f t="shared" si="33"/>
        <v>119</v>
      </c>
      <c r="Z66" s="355" t="str">
        <f t="shared" si="32"/>
        <v xml:space="preserve">Fire Inspections Specialist III </v>
      </c>
      <c r="AA66" s="414">
        <f t="shared" ca="1" si="26"/>
        <v>44.23</v>
      </c>
      <c r="AB66" s="414">
        <f t="shared" ca="1" si="27"/>
        <v>46.442999999999998</v>
      </c>
      <c r="AC66" s="414">
        <f t="shared" ca="1" si="28"/>
        <v>48.762999999999998</v>
      </c>
      <c r="AD66" s="414">
        <f t="shared" ca="1" si="29"/>
        <v>51.201999999999998</v>
      </c>
      <c r="AE66" s="414">
        <f t="shared" ca="1" si="30"/>
        <v>53.762</v>
      </c>
    </row>
    <row r="67" spans="1:31">
      <c r="A67" s="406" t="s">
        <v>175</v>
      </c>
      <c r="B67" s="464" t="s">
        <v>476</v>
      </c>
      <c r="C67" s="406">
        <v>7</v>
      </c>
      <c r="D67" s="407">
        <v>206</v>
      </c>
      <c r="E67" s="406" t="s">
        <v>43</v>
      </c>
      <c r="F67" s="406">
        <v>333</v>
      </c>
      <c r="G67" s="409">
        <f t="shared" ca="1" si="19"/>
        <v>35.991</v>
      </c>
      <c r="H67" s="409">
        <f t="shared" ca="1" si="20"/>
        <v>37.792999999999999</v>
      </c>
      <c r="I67" s="409">
        <f t="shared" ca="1" si="21"/>
        <v>39.682000000000002</v>
      </c>
      <c r="J67" s="409">
        <f t="shared" ca="1" si="22"/>
        <v>41.665999999999997</v>
      </c>
      <c r="K67" s="409">
        <f t="shared" ca="1" si="23"/>
        <v>43.750999999999998</v>
      </c>
      <c r="L67" s="502"/>
      <c r="M67" s="335" t="s">
        <v>588</v>
      </c>
      <c r="N67" s="331" t="str">
        <f t="shared" si="24"/>
        <v>05062C</v>
      </c>
      <c r="O67" s="410">
        <f t="shared" si="52"/>
        <v>206</v>
      </c>
      <c r="P67" s="332" t="str">
        <f t="shared" si="25"/>
        <v>Forensic FirearmsTechnician</v>
      </c>
      <c r="Q67" s="411" cm="1">
        <f t="array" aca="1" ref="Q67" ca="1">ROUND(IF($M67="Y",VLOOKUP($N67,INDIRECT($N$2),Q$5,0)*INDIRECT($M$3),VLOOKUP($N67,INDIRECT($N$2),Q$5,0)),IF(LEFT($E67,1)="N",3,0))</f>
        <v>35.991</v>
      </c>
      <c r="R67" s="411" cm="1">
        <f t="array" aca="1" ref="R67" ca="1">ROUND(IF($M67="Y",VLOOKUP($N67,INDIRECT($N$2),R$5,0)*INDIRECT($M$3),VLOOKUP($N67,INDIRECT($N$2),R$5,0)),IF(LEFT($E67,1)="N",3,0))</f>
        <v>37.792999999999999</v>
      </c>
      <c r="S67" s="411" cm="1">
        <f t="array" aca="1" ref="S67" ca="1">ROUND(IF($M67="Y",VLOOKUP($N67,INDIRECT($N$2),S$5,0)*INDIRECT($M$3),VLOOKUP($N67,INDIRECT($N$2),S$5,0)),IF(LEFT($E67,1)="N",3,0))</f>
        <v>39.682000000000002</v>
      </c>
      <c r="T67" s="411" cm="1">
        <f t="array" aca="1" ref="T67" ca="1">ROUND(IF($M67="Y",VLOOKUP($N67,INDIRECT($N$2),T$5,0)*INDIRECT($M$3),VLOOKUP($N67,INDIRECT($N$2),T$5,0)),IF(LEFT($E67,1)="N",3,0))</f>
        <v>41.665999999999997</v>
      </c>
      <c r="U67" s="411" cm="1">
        <f t="array" aca="1" ref="U67" ca="1">ROUND(IF($M67="Y",VLOOKUP($N67,INDIRECT($N$2),U$5,0)*INDIRECT($M$3),VLOOKUP($N67,INDIRECT($N$2),U$5,0)),IF(LEFT($E67,1)="N",3,0))</f>
        <v>43.750999999999998</v>
      </c>
      <c r="V67" s="482"/>
      <c r="W67" s="412" t="str">
        <f t="shared" si="34"/>
        <v>Y</v>
      </c>
      <c r="X67" s="355" t="str">
        <f t="shared" si="31"/>
        <v>05062C</v>
      </c>
      <c r="Y67" s="413">
        <f t="shared" si="33"/>
        <v>206</v>
      </c>
      <c r="Z67" s="355" t="str">
        <f t="shared" si="32"/>
        <v>Forensic FirearmsTechnician</v>
      </c>
      <c r="AA67" s="414">
        <f t="shared" ca="1" si="26"/>
        <v>35.991</v>
      </c>
      <c r="AB67" s="414">
        <f t="shared" ca="1" si="27"/>
        <v>37.792999999999999</v>
      </c>
      <c r="AC67" s="414">
        <f t="shared" ca="1" si="28"/>
        <v>39.682000000000002</v>
      </c>
      <c r="AD67" s="414">
        <f t="shared" ca="1" si="29"/>
        <v>41.665999999999997</v>
      </c>
      <c r="AE67" s="414">
        <f t="shared" ca="1" si="30"/>
        <v>43.750999999999998</v>
      </c>
    </row>
    <row r="68" spans="1:31">
      <c r="A68" s="406" t="s">
        <v>172</v>
      </c>
      <c r="B68" s="464" t="s">
        <v>176</v>
      </c>
      <c r="C68" s="406">
        <v>6</v>
      </c>
      <c r="D68" s="407" t="s">
        <v>173</v>
      </c>
      <c r="E68" s="406" t="s">
        <v>43</v>
      </c>
      <c r="F68" s="406">
        <v>305</v>
      </c>
      <c r="G68" s="409">
        <f t="shared" ca="1" si="19"/>
        <v>33.459000000000003</v>
      </c>
      <c r="H68" s="409">
        <f t="shared" ca="1" si="20"/>
        <v>35.133000000000003</v>
      </c>
      <c r="I68" s="409">
        <f t="shared" ca="1" si="21"/>
        <v>36.89</v>
      </c>
      <c r="J68" s="409">
        <f t="shared" ca="1" si="22"/>
        <v>38.734999999999999</v>
      </c>
      <c r="K68" s="409">
        <f t="shared" ca="1" si="23"/>
        <v>40.670999999999999</v>
      </c>
      <c r="L68" s="502"/>
      <c r="M68" s="335" t="s">
        <v>588</v>
      </c>
      <c r="N68" s="331" t="str">
        <f t="shared" si="24"/>
        <v>05035C</v>
      </c>
      <c r="O68" s="410" t="str">
        <f t="shared" si="52"/>
        <v>083</v>
      </c>
      <c r="P68" s="332" t="str">
        <f t="shared" si="25"/>
        <v>Forensic Technician</v>
      </c>
      <c r="Q68" s="411" cm="1">
        <f t="array" aca="1" ref="Q68" ca="1">ROUND(IF($M68="Y",VLOOKUP($N68,INDIRECT($N$2),Q$5,0)*INDIRECT($M$3),VLOOKUP($N68,INDIRECT($N$2),Q$5,0)),IF(LEFT($E68,1)="N",3,0))</f>
        <v>33.459000000000003</v>
      </c>
      <c r="R68" s="411" cm="1">
        <f t="array" aca="1" ref="R68" ca="1">ROUND(IF($M68="Y",VLOOKUP($N68,INDIRECT($N$2),R$5,0)*INDIRECT($M$3),VLOOKUP($N68,INDIRECT($N$2),R$5,0)),IF(LEFT($E68,1)="N",3,0))</f>
        <v>35.133000000000003</v>
      </c>
      <c r="S68" s="411" cm="1">
        <f t="array" aca="1" ref="S68" ca="1">ROUND(IF($M68="Y",VLOOKUP($N68,INDIRECT($N$2),S$5,0)*INDIRECT($M$3),VLOOKUP($N68,INDIRECT($N$2),S$5,0)),IF(LEFT($E68,1)="N",3,0))</f>
        <v>36.89</v>
      </c>
      <c r="T68" s="411" cm="1">
        <f t="array" aca="1" ref="T68" ca="1">ROUND(IF($M68="Y",VLOOKUP($N68,INDIRECT($N$2),T$5,0)*INDIRECT($M$3),VLOOKUP($N68,INDIRECT($N$2),T$5,0)),IF(LEFT($E68,1)="N",3,0))</f>
        <v>38.734999999999999</v>
      </c>
      <c r="U68" s="411" cm="1">
        <f t="array" aca="1" ref="U68" ca="1">ROUND(IF($M68="Y",VLOOKUP($N68,INDIRECT($N$2),U$5,0)*INDIRECT($M$3),VLOOKUP($N68,INDIRECT($N$2),U$5,0)),IF(LEFT($E68,1)="N",3,0))</f>
        <v>40.670999999999999</v>
      </c>
      <c r="V68" s="482"/>
      <c r="W68" s="412" t="str">
        <f t="shared" si="34"/>
        <v>Y</v>
      </c>
      <c r="X68" s="355" t="str">
        <f t="shared" si="31"/>
        <v>05035C</v>
      </c>
      <c r="Y68" s="413" t="str">
        <f t="shared" si="33"/>
        <v>083</v>
      </c>
      <c r="Z68" s="355" t="str">
        <f t="shared" si="32"/>
        <v>Forensic Technician</v>
      </c>
      <c r="AA68" s="414">
        <f t="shared" ca="1" si="26"/>
        <v>33.459000000000003</v>
      </c>
      <c r="AB68" s="414">
        <f t="shared" ca="1" si="27"/>
        <v>35.133000000000003</v>
      </c>
      <c r="AC68" s="414">
        <f t="shared" ca="1" si="28"/>
        <v>36.89</v>
      </c>
      <c r="AD68" s="414">
        <f t="shared" ca="1" si="29"/>
        <v>38.734999999999999</v>
      </c>
      <c r="AE68" s="414">
        <f t="shared" ca="1" si="30"/>
        <v>40.670999999999999</v>
      </c>
    </row>
    <row r="69" spans="1:31">
      <c r="A69" s="406" t="s">
        <v>177</v>
      </c>
      <c r="B69" s="464" t="s">
        <v>179</v>
      </c>
      <c r="C69" s="406">
        <v>6</v>
      </c>
      <c r="D69" s="407" t="s">
        <v>178</v>
      </c>
      <c r="E69" s="406" t="s">
        <v>43</v>
      </c>
      <c r="F69" s="406">
        <v>288</v>
      </c>
      <c r="G69" s="409">
        <f t="shared" ca="1" si="19"/>
        <v>32.185000000000002</v>
      </c>
      <c r="H69" s="409">
        <f t="shared" ca="1" si="20"/>
        <v>33.792000000000002</v>
      </c>
      <c r="I69" s="409">
        <f t="shared" ca="1" si="21"/>
        <v>35.481999999999999</v>
      </c>
      <c r="J69" s="409">
        <f t="shared" ca="1" si="22"/>
        <v>37.256999999999998</v>
      </c>
      <c r="K69" s="409">
        <f t="shared" ca="1" si="23"/>
        <v>39.119</v>
      </c>
      <c r="L69" s="502"/>
      <c r="M69" s="335" t="s">
        <v>588</v>
      </c>
      <c r="N69" s="331" t="str">
        <f t="shared" si="24"/>
        <v>05330C</v>
      </c>
      <c r="O69" s="410" t="str">
        <f t="shared" si="52"/>
        <v>081</v>
      </c>
      <c r="P69" s="332" t="str">
        <f t="shared" si="25"/>
        <v xml:space="preserve">Graphic Designer I </v>
      </c>
      <c r="Q69" s="411" cm="1">
        <f t="array" aca="1" ref="Q69" ca="1">ROUND(IF($M69="Y",VLOOKUP($N69,INDIRECT($N$2),Q$5,0)*INDIRECT($M$3),VLOOKUP($N69,INDIRECT($N$2),Q$5,0)),IF(LEFT($E69,1)="N",3,0))</f>
        <v>32.185000000000002</v>
      </c>
      <c r="R69" s="411" cm="1">
        <f t="array" aca="1" ref="R69" ca="1">ROUND(IF($M69="Y",VLOOKUP($N69,INDIRECT($N$2),R$5,0)*INDIRECT($M$3),VLOOKUP($N69,INDIRECT($N$2),R$5,0)),IF(LEFT($E69,1)="N",3,0))</f>
        <v>33.792000000000002</v>
      </c>
      <c r="S69" s="411" cm="1">
        <f t="array" aca="1" ref="S69" ca="1">ROUND(IF($M69="Y",VLOOKUP($N69,INDIRECT($N$2),S$5,0)*INDIRECT($M$3),VLOOKUP($N69,INDIRECT($N$2),S$5,0)),IF(LEFT($E69,1)="N",3,0))</f>
        <v>35.481999999999999</v>
      </c>
      <c r="T69" s="411" cm="1">
        <f t="array" aca="1" ref="T69" ca="1">ROUND(IF($M69="Y",VLOOKUP($N69,INDIRECT($N$2),T$5,0)*INDIRECT($M$3),VLOOKUP($N69,INDIRECT($N$2),T$5,0)),IF(LEFT($E69,1)="N",3,0))</f>
        <v>37.256999999999998</v>
      </c>
      <c r="U69" s="411" cm="1">
        <f t="array" aca="1" ref="U69" ca="1">ROUND(IF($M69="Y",VLOOKUP($N69,INDIRECT($N$2),U$5,0)*INDIRECT($M$3),VLOOKUP($N69,INDIRECT($N$2),U$5,0)),IF(LEFT($E69,1)="N",3,0))</f>
        <v>39.119</v>
      </c>
      <c r="V69" s="482"/>
      <c r="W69" s="412" t="str">
        <f t="shared" si="34"/>
        <v>Y</v>
      </c>
      <c r="X69" s="355" t="str">
        <f t="shared" si="31"/>
        <v>05330C</v>
      </c>
      <c r="Y69" s="413" t="str">
        <f t="shared" si="33"/>
        <v>081</v>
      </c>
      <c r="Z69" s="355" t="str">
        <f t="shared" si="32"/>
        <v xml:space="preserve">Graphic Designer I </v>
      </c>
      <c r="AA69" s="414">
        <f t="shared" ca="1" si="26"/>
        <v>32.185000000000002</v>
      </c>
      <c r="AB69" s="414">
        <f t="shared" ca="1" si="27"/>
        <v>33.792000000000002</v>
      </c>
      <c r="AC69" s="414">
        <f t="shared" ca="1" si="28"/>
        <v>35.481999999999999</v>
      </c>
      <c r="AD69" s="414">
        <f t="shared" ca="1" si="29"/>
        <v>37.256999999999998</v>
      </c>
      <c r="AE69" s="414">
        <f t="shared" ca="1" si="30"/>
        <v>39.119</v>
      </c>
    </row>
    <row r="70" spans="1:31">
      <c r="A70" s="406" t="s">
        <v>180</v>
      </c>
      <c r="B70" s="464" t="s">
        <v>182</v>
      </c>
      <c r="C70" s="406">
        <v>7</v>
      </c>
      <c r="D70" s="407" t="s">
        <v>181</v>
      </c>
      <c r="E70" s="406" t="s">
        <v>43</v>
      </c>
      <c r="F70" s="406">
        <v>330</v>
      </c>
      <c r="G70" s="409">
        <f t="shared" ca="1" si="19"/>
        <v>34.75</v>
      </c>
      <c r="H70" s="409">
        <f t="shared" ca="1" si="20"/>
        <v>36.485999999999997</v>
      </c>
      <c r="I70" s="409">
        <f t="shared" ca="1" si="21"/>
        <v>38.311999999999998</v>
      </c>
      <c r="J70" s="409">
        <f t="shared" ca="1" si="22"/>
        <v>40.228000000000002</v>
      </c>
      <c r="K70" s="409">
        <f t="shared" ca="1" si="23"/>
        <v>42.238</v>
      </c>
      <c r="L70" s="502"/>
      <c r="M70" s="335" t="s">
        <v>588</v>
      </c>
      <c r="N70" s="331" t="str">
        <f t="shared" si="24"/>
        <v>05340C</v>
      </c>
      <c r="O70" s="410" t="str">
        <f t="shared" si="52"/>
        <v>090</v>
      </c>
      <c r="P70" s="332" t="str">
        <f t="shared" si="25"/>
        <v xml:space="preserve">Graphic Designer II </v>
      </c>
      <c r="Q70" s="411" cm="1">
        <f t="array" aca="1" ref="Q70" ca="1">ROUND(IF($M70="Y",VLOOKUP($N70,INDIRECT($N$2),Q$5,0)*INDIRECT($M$3),VLOOKUP($N70,INDIRECT($N$2),Q$5,0)),IF(LEFT($E70,1)="N",3,0))</f>
        <v>34.75</v>
      </c>
      <c r="R70" s="411" cm="1">
        <f t="array" aca="1" ref="R70" ca="1">ROUND(IF($M70="Y",VLOOKUP($N70,INDIRECT($N$2),R$5,0)*INDIRECT($M$3),VLOOKUP($N70,INDIRECT($N$2),R$5,0)),IF(LEFT($E70,1)="N",3,0))</f>
        <v>36.485999999999997</v>
      </c>
      <c r="S70" s="411" cm="1">
        <f t="array" aca="1" ref="S70" ca="1">ROUND(IF($M70="Y",VLOOKUP($N70,INDIRECT($N$2),S$5,0)*INDIRECT($M$3),VLOOKUP($N70,INDIRECT($N$2),S$5,0)),IF(LEFT($E70,1)="N",3,0))</f>
        <v>38.311999999999998</v>
      </c>
      <c r="T70" s="411" cm="1">
        <f t="array" aca="1" ref="T70" ca="1">ROUND(IF($M70="Y",VLOOKUP($N70,INDIRECT($N$2),T$5,0)*INDIRECT($M$3),VLOOKUP($N70,INDIRECT($N$2),T$5,0)),IF(LEFT($E70,1)="N",3,0))</f>
        <v>40.228000000000002</v>
      </c>
      <c r="U70" s="411" cm="1">
        <f t="array" aca="1" ref="U70" ca="1">ROUND(IF($M70="Y",VLOOKUP($N70,INDIRECT($N$2),U$5,0)*INDIRECT($M$3),VLOOKUP($N70,INDIRECT($N$2),U$5,0)),IF(LEFT($E70,1)="N",3,0))</f>
        <v>42.238</v>
      </c>
      <c r="V70" s="482"/>
      <c r="W70" s="412" t="str">
        <f t="shared" si="34"/>
        <v>Y</v>
      </c>
      <c r="X70" s="355" t="str">
        <f t="shared" si="31"/>
        <v>05340C</v>
      </c>
      <c r="Y70" s="413" t="str">
        <f t="shared" si="33"/>
        <v>090</v>
      </c>
      <c r="Z70" s="355" t="str">
        <f t="shared" si="32"/>
        <v xml:space="preserve">Graphic Designer II </v>
      </c>
      <c r="AA70" s="414">
        <f t="shared" ca="1" si="26"/>
        <v>34.75</v>
      </c>
      <c r="AB70" s="414">
        <f t="shared" ca="1" si="27"/>
        <v>36.485999999999997</v>
      </c>
      <c r="AC70" s="414">
        <f t="shared" ca="1" si="28"/>
        <v>38.311999999999998</v>
      </c>
      <c r="AD70" s="414">
        <f t="shared" ca="1" si="29"/>
        <v>40.228000000000002</v>
      </c>
      <c r="AE70" s="414">
        <f t="shared" ca="1" si="30"/>
        <v>42.238</v>
      </c>
    </row>
    <row r="71" spans="1:31">
      <c r="A71" s="425" t="s">
        <v>744</v>
      </c>
      <c r="B71" s="464" t="s">
        <v>515</v>
      </c>
      <c r="C71" s="406">
        <v>6</v>
      </c>
      <c r="D71" s="407" t="s">
        <v>517</v>
      </c>
      <c r="E71" s="406" t="s">
        <v>43</v>
      </c>
      <c r="F71" s="406">
        <v>273</v>
      </c>
      <c r="G71" s="409">
        <f t="shared" ref="G71:G102" ca="1" si="53">Q71</f>
        <v>30.931000000000001</v>
      </c>
      <c r="H71" s="409">
        <f t="shared" ref="H71:H102" ca="1" si="54">R71</f>
        <v>32.472999999999999</v>
      </c>
      <c r="I71" s="409">
        <f t="shared" ref="I71:I102" ca="1" si="55">S71</f>
        <v>34.1</v>
      </c>
      <c r="J71" s="409">
        <f t="shared" ref="J71:J102" ca="1" si="56">T71</f>
        <v>35.808</v>
      </c>
      <c r="K71" s="409">
        <f t="shared" ref="K71:K102" ca="1" si="57">U71</f>
        <v>37.594000000000001</v>
      </c>
      <c r="L71" s="502"/>
      <c r="M71" s="335" t="s">
        <v>588</v>
      </c>
      <c r="N71" s="331" t="str">
        <f t="shared" ref="N71:N102" si="58">A71</f>
        <v>52979C</v>
      </c>
      <c r="O71" s="410" t="str">
        <f t="shared" si="52"/>
        <v>145</v>
      </c>
      <c r="P71" s="332" t="str">
        <f t="shared" ref="P71:P102" si="59">B71</f>
        <v>Guest Services Support Technician</v>
      </c>
      <c r="Q71" s="411" cm="1">
        <f t="array" aca="1" ref="Q71" ca="1">ROUND(IF($M71="Y",VLOOKUP($N71,INDIRECT($N$2),Q$5,0)*INDIRECT($M$3),VLOOKUP($N71,INDIRECT($N$2),Q$5,0)),IF(LEFT($E71,1)="N",3,0))</f>
        <v>30.931000000000001</v>
      </c>
      <c r="R71" s="411" cm="1">
        <f t="array" aca="1" ref="R71" ca="1">ROUND(IF($M71="Y",VLOOKUP($N71,INDIRECT($N$2),R$5,0)*INDIRECT($M$3),VLOOKUP($N71,INDIRECT($N$2),R$5,0)),IF(LEFT($E71,1)="N",3,0))</f>
        <v>32.472999999999999</v>
      </c>
      <c r="S71" s="411" cm="1">
        <f t="array" aca="1" ref="S71" ca="1">ROUND(IF($M71="Y",VLOOKUP($N71,INDIRECT($N$2),S$5,0)*INDIRECT($M$3),VLOOKUP($N71,INDIRECT($N$2),S$5,0)),IF(LEFT($E71,1)="N",3,0))</f>
        <v>34.1</v>
      </c>
      <c r="T71" s="411" cm="1">
        <f t="array" aca="1" ref="T71" ca="1">ROUND(IF($M71="Y",VLOOKUP($N71,INDIRECT($N$2),T$5,0)*INDIRECT($M$3),VLOOKUP($N71,INDIRECT($N$2),T$5,0)),IF(LEFT($E71,1)="N",3,0))</f>
        <v>35.808</v>
      </c>
      <c r="U71" s="411" cm="1">
        <f t="array" aca="1" ref="U71" ca="1">ROUND(IF($M71="Y",VLOOKUP($N71,INDIRECT($N$2),U$5,0)*INDIRECT($M$3),VLOOKUP($N71,INDIRECT($N$2),U$5,0)),IF(LEFT($E71,1)="N",3,0))</f>
        <v>37.594000000000001</v>
      </c>
      <c r="V71" s="482"/>
      <c r="W71" s="412" t="str">
        <f t="shared" si="34"/>
        <v>Y</v>
      </c>
      <c r="X71" s="355" t="str">
        <f t="shared" si="31"/>
        <v>52979C</v>
      </c>
      <c r="Y71" s="413" t="str">
        <f t="shared" si="33"/>
        <v>145</v>
      </c>
      <c r="Z71" s="355" t="str">
        <f t="shared" si="32"/>
        <v>Guest Services Support Technician</v>
      </c>
      <c r="AA71" s="414">
        <f t="shared" ref="AA71:AA102" ca="1" si="60">IF(LEFT($E71,1)="N",Q71,ROUNDUP(Q71/2080,3))</f>
        <v>30.931000000000001</v>
      </c>
      <c r="AB71" s="414">
        <f t="shared" ref="AB71:AB102" ca="1" si="61">IF(LEFT($E71,1)="N",R71,ROUNDUP(R71/2080,3))</f>
        <v>32.472999999999999</v>
      </c>
      <c r="AC71" s="414">
        <f t="shared" ref="AC71:AC102" ca="1" si="62">IF(LEFT($E71,1)="N",S71,ROUNDUP(S71/2080,3))</f>
        <v>34.1</v>
      </c>
      <c r="AD71" s="414">
        <f t="shared" ref="AD71:AD102" ca="1" si="63">IF(LEFT($E71,1)="N",T71,ROUNDUP(T71/2080,3))</f>
        <v>35.808</v>
      </c>
      <c r="AE71" s="414">
        <f t="shared" ref="AE71:AE102" ca="1" si="64">IF(LEFT($E71,1)="N",U71,ROUNDUP(U71/2080,3))</f>
        <v>37.594000000000001</v>
      </c>
    </row>
    <row r="72" spans="1:31">
      <c r="A72" s="406" t="s">
        <v>526</v>
      </c>
      <c r="B72" s="464" t="s">
        <v>527</v>
      </c>
      <c r="C72" s="406">
        <v>9</v>
      </c>
      <c r="D72" s="407">
        <v>124</v>
      </c>
      <c r="E72" s="406" t="s">
        <v>43</v>
      </c>
      <c r="F72" s="406">
        <v>410</v>
      </c>
      <c r="G72" s="409">
        <f t="shared" ca="1" si="53"/>
        <v>42.399000000000001</v>
      </c>
      <c r="H72" s="409">
        <f t="shared" ca="1" si="54"/>
        <v>44.521000000000001</v>
      </c>
      <c r="I72" s="409">
        <f t="shared" ca="1" si="55"/>
        <v>46.747</v>
      </c>
      <c r="J72" s="409">
        <f t="shared" ca="1" si="56"/>
        <v>49.084000000000003</v>
      </c>
      <c r="K72" s="409">
        <f t="shared" ca="1" si="57"/>
        <v>51.536999999999999</v>
      </c>
      <c r="L72" s="502"/>
      <c r="M72" s="335" t="s">
        <v>588</v>
      </c>
      <c r="N72" s="331" t="str">
        <f t="shared" si="58"/>
        <v>59404C</v>
      </c>
      <c r="O72" s="410">
        <f t="shared" si="52"/>
        <v>124</v>
      </c>
      <c r="P72" s="332" t="str">
        <f t="shared" si="59"/>
        <v>Healthy Homes Inspections Coordinator</v>
      </c>
      <c r="Q72" s="411" cm="1">
        <f t="array" aca="1" ref="Q72" ca="1">ROUND(IF($M72="Y",VLOOKUP($N72,INDIRECT($N$2),Q$5,0)*INDIRECT($M$3),VLOOKUP($N72,INDIRECT($N$2),Q$5,0)),IF(LEFT($E72,1)="N",3,0))</f>
        <v>42.399000000000001</v>
      </c>
      <c r="R72" s="411" cm="1">
        <f t="array" aca="1" ref="R72" ca="1">ROUND(IF($M72="Y",VLOOKUP($N72,INDIRECT($N$2),R$5,0)*INDIRECT($M$3),VLOOKUP($N72,INDIRECT($N$2),R$5,0)),IF(LEFT($E72,1)="N",3,0))</f>
        <v>44.521000000000001</v>
      </c>
      <c r="S72" s="411" cm="1">
        <f t="array" aca="1" ref="S72" ca="1">ROUND(IF($M72="Y",VLOOKUP($N72,INDIRECT($N$2),S$5,0)*INDIRECT($M$3),VLOOKUP($N72,INDIRECT($N$2),S$5,0)),IF(LEFT($E72,1)="N",3,0))</f>
        <v>46.747</v>
      </c>
      <c r="T72" s="411" cm="1">
        <f t="array" aca="1" ref="T72" ca="1">ROUND(IF($M72="Y",VLOOKUP($N72,INDIRECT($N$2),T$5,0)*INDIRECT($M$3),VLOOKUP($N72,INDIRECT($N$2),T$5,0)),IF(LEFT($E72,1)="N",3,0))</f>
        <v>49.084000000000003</v>
      </c>
      <c r="U72" s="411" cm="1">
        <f t="array" aca="1" ref="U72" ca="1">ROUND(IF($M72="Y",VLOOKUP($N72,INDIRECT($N$2),U$5,0)*INDIRECT($M$3),VLOOKUP($N72,INDIRECT($N$2),U$5,0)),IF(LEFT($E72,1)="N",3,0))</f>
        <v>51.536999999999999</v>
      </c>
      <c r="V72" s="482"/>
      <c r="W72" s="412" t="str">
        <f t="shared" si="34"/>
        <v>Y</v>
      </c>
      <c r="X72" s="355" t="str">
        <f t="shared" si="31"/>
        <v>59404C</v>
      </c>
      <c r="Y72" s="413">
        <f t="shared" si="33"/>
        <v>124</v>
      </c>
      <c r="Z72" s="355" t="str">
        <f t="shared" si="32"/>
        <v>Healthy Homes Inspections Coordinator</v>
      </c>
      <c r="AA72" s="414">
        <f t="shared" ca="1" si="60"/>
        <v>42.399000000000001</v>
      </c>
      <c r="AB72" s="414">
        <f t="shared" ca="1" si="61"/>
        <v>44.521000000000001</v>
      </c>
      <c r="AC72" s="414">
        <f t="shared" ca="1" si="62"/>
        <v>46.747</v>
      </c>
      <c r="AD72" s="414">
        <f t="shared" ca="1" si="63"/>
        <v>49.084000000000003</v>
      </c>
      <c r="AE72" s="414">
        <f t="shared" ca="1" si="64"/>
        <v>51.536999999999999</v>
      </c>
    </row>
    <row r="73" spans="1:31">
      <c r="A73" s="406" t="s">
        <v>183</v>
      </c>
      <c r="B73" s="464" t="s">
        <v>185</v>
      </c>
      <c r="C73" s="406">
        <v>6</v>
      </c>
      <c r="D73" s="407" t="s">
        <v>703</v>
      </c>
      <c r="E73" s="406" t="s">
        <v>43</v>
      </c>
      <c r="F73" s="406">
        <v>285</v>
      </c>
      <c r="G73" s="409">
        <f t="shared" ca="1" si="53"/>
        <v>33.401000000000003</v>
      </c>
      <c r="H73" s="409">
        <f t="shared" ca="1" si="54"/>
        <v>35.073</v>
      </c>
      <c r="I73" s="409">
        <f t="shared" ca="1" si="55"/>
        <v>36.826000000000001</v>
      </c>
      <c r="J73" s="409">
        <f t="shared" ca="1" si="56"/>
        <v>38.667999999999999</v>
      </c>
      <c r="K73" s="409">
        <f t="shared" ca="1" si="57"/>
        <v>40.601999999999997</v>
      </c>
      <c r="L73" s="502"/>
      <c r="M73" s="335" t="s">
        <v>588</v>
      </c>
      <c r="N73" s="331" t="str">
        <f t="shared" si="58"/>
        <v>05412C</v>
      </c>
      <c r="O73" s="410" t="str">
        <f t="shared" si="52"/>
        <v>156</v>
      </c>
      <c r="P73" s="332" t="str">
        <f t="shared" si="59"/>
        <v xml:space="preserve">HR Associate </v>
      </c>
      <c r="Q73" s="411" cm="1">
        <f t="array" aca="1" ref="Q73" ca="1">ROUND(IF($M73="Y",VLOOKUP($N73,INDIRECT($N$2),Q$5,0)*INDIRECT($M$3),VLOOKUP($N73,INDIRECT($N$2),Q$5,0)),IF(LEFT($E73,1)="N",3,0))</f>
        <v>33.401000000000003</v>
      </c>
      <c r="R73" s="411" cm="1">
        <f t="array" aca="1" ref="R73" ca="1">ROUND(IF($M73="Y",VLOOKUP($N73,INDIRECT($N$2),R$5,0)*INDIRECT($M$3),VLOOKUP($N73,INDIRECT($N$2),R$5,0)),IF(LEFT($E73,1)="N",3,0))</f>
        <v>35.073</v>
      </c>
      <c r="S73" s="411" cm="1">
        <f t="array" aca="1" ref="S73" ca="1">ROUND(IF($M73="Y",VLOOKUP($N73,INDIRECT($N$2),S$5,0)*INDIRECT($M$3),VLOOKUP($N73,INDIRECT($N$2),S$5,0)),IF(LEFT($E73,1)="N",3,0))</f>
        <v>36.826000000000001</v>
      </c>
      <c r="T73" s="411" cm="1">
        <f t="array" aca="1" ref="T73" ca="1">ROUND(IF($M73="Y",VLOOKUP($N73,INDIRECT($N$2),T$5,0)*INDIRECT($M$3),VLOOKUP($N73,INDIRECT($N$2),T$5,0)),IF(LEFT($E73,1)="N",3,0))</f>
        <v>38.667999999999999</v>
      </c>
      <c r="U73" s="411" cm="1">
        <f t="array" aca="1" ref="U73" ca="1">ROUND(IF($M73="Y",VLOOKUP($N73,INDIRECT($N$2),U$5,0)*INDIRECT($M$3),VLOOKUP($N73,INDIRECT($N$2),U$5,0)),IF(LEFT($E73,1)="N",3,0))</f>
        <v>40.601999999999997</v>
      </c>
      <c r="V73" s="482"/>
      <c r="W73" s="412" t="str">
        <f t="shared" si="34"/>
        <v>Y</v>
      </c>
      <c r="X73" s="355" t="str">
        <f t="shared" si="31"/>
        <v>05412C</v>
      </c>
      <c r="Y73" s="413" t="str">
        <f t="shared" si="33"/>
        <v>156</v>
      </c>
      <c r="Z73" s="355" t="str">
        <f t="shared" si="32"/>
        <v xml:space="preserve">HR Associate </v>
      </c>
      <c r="AA73" s="414">
        <f t="shared" ca="1" si="60"/>
        <v>33.401000000000003</v>
      </c>
      <c r="AB73" s="414">
        <f t="shared" ca="1" si="61"/>
        <v>35.073</v>
      </c>
      <c r="AC73" s="414">
        <f t="shared" ca="1" si="62"/>
        <v>36.826000000000001</v>
      </c>
      <c r="AD73" s="414">
        <f t="shared" ca="1" si="63"/>
        <v>38.667999999999999</v>
      </c>
      <c r="AE73" s="414">
        <f t="shared" ca="1" si="64"/>
        <v>40.601999999999997</v>
      </c>
    </row>
    <row r="74" spans="1:31">
      <c r="A74" s="406" t="s">
        <v>188</v>
      </c>
      <c r="B74" s="464" t="s">
        <v>189</v>
      </c>
      <c r="C74" s="406">
        <v>7</v>
      </c>
      <c r="D74" s="407" t="s">
        <v>121</v>
      </c>
      <c r="E74" s="406" t="s">
        <v>43</v>
      </c>
      <c r="F74" s="406">
        <v>323</v>
      </c>
      <c r="G74" s="409">
        <f t="shared" ca="1" si="53"/>
        <v>34.75</v>
      </c>
      <c r="H74" s="409">
        <f t="shared" ca="1" si="54"/>
        <v>36.485999999999997</v>
      </c>
      <c r="I74" s="409">
        <f t="shared" ca="1" si="55"/>
        <v>38.311999999999998</v>
      </c>
      <c r="J74" s="409">
        <f t="shared" ca="1" si="56"/>
        <v>40.228000000000002</v>
      </c>
      <c r="K74" s="409">
        <f t="shared" ca="1" si="57"/>
        <v>42.238999999999997</v>
      </c>
      <c r="L74" s="502"/>
      <c r="M74" s="335" t="s">
        <v>588</v>
      </c>
      <c r="N74" s="331" t="str">
        <f t="shared" si="58"/>
        <v>05500C</v>
      </c>
      <c r="O74" s="410" t="str">
        <f t="shared" si="52"/>
        <v>084</v>
      </c>
      <c r="P74" s="332" t="str">
        <f t="shared" si="59"/>
        <v>Inspector Environmental I</v>
      </c>
      <c r="Q74" s="411" cm="1">
        <f t="array" aca="1" ref="Q74" ca="1">ROUND(IF($M74="Y",VLOOKUP($N74,INDIRECT($N$2),Q$5,0)*INDIRECT($M$3),VLOOKUP($N74,INDIRECT($N$2),Q$5,0)),IF(LEFT($E74,1)="N",3,0))</f>
        <v>34.75</v>
      </c>
      <c r="R74" s="411" cm="1">
        <f t="array" aca="1" ref="R74" ca="1">ROUND(IF($M74="Y",VLOOKUP($N74,INDIRECT($N$2),R$5,0)*INDIRECT($M$3),VLOOKUP($N74,INDIRECT($N$2),R$5,0)),IF(LEFT($E74,1)="N",3,0))</f>
        <v>36.485999999999997</v>
      </c>
      <c r="S74" s="411" cm="1">
        <f t="array" aca="1" ref="S74" ca="1">ROUND(IF($M74="Y",VLOOKUP($N74,INDIRECT($N$2),S$5,0)*INDIRECT($M$3),VLOOKUP($N74,INDIRECT($N$2),S$5,0)),IF(LEFT($E74,1)="N",3,0))</f>
        <v>38.311999999999998</v>
      </c>
      <c r="T74" s="411" cm="1">
        <f t="array" aca="1" ref="T74" ca="1">ROUND(IF($M74="Y",VLOOKUP($N74,INDIRECT($N$2),T$5,0)*INDIRECT($M$3),VLOOKUP($N74,INDIRECT($N$2),T$5,0)),IF(LEFT($E74,1)="N",3,0))</f>
        <v>40.228000000000002</v>
      </c>
      <c r="U74" s="411" cm="1">
        <f t="array" aca="1" ref="U74" ca="1">ROUND(IF($M74="Y",VLOOKUP($N74,INDIRECT($N$2),U$5,0)*INDIRECT($M$3),VLOOKUP($N74,INDIRECT($N$2),U$5,0)),IF(LEFT($E74,1)="N",3,0))</f>
        <v>42.238999999999997</v>
      </c>
      <c r="V74" s="482"/>
      <c r="W74" s="412" t="str">
        <f t="shared" si="34"/>
        <v>Y</v>
      </c>
      <c r="X74" s="355" t="str">
        <f t="shared" si="31"/>
        <v>05500C</v>
      </c>
      <c r="Y74" s="413" t="str">
        <f t="shared" si="33"/>
        <v>084</v>
      </c>
      <c r="Z74" s="355" t="str">
        <f t="shared" si="32"/>
        <v>Inspector Environmental I</v>
      </c>
      <c r="AA74" s="414">
        <f t="shared" ca="1" si="60"/>
        <v>34.75</v>
      </c>
      <c r="AB74" s="414">
        <f t="shared" ca="1" si="61"/>
        <v>36.485999999999997</v>
      </c>
      <c r="AC74" s="414">
        <f t="shared" ca="1" si="62"/>
        <v>38.311999999999998</v>
      </c>
      <c r="AD74" s="414">
        <f t="shared" ca="1" si="63"/>
        <v>40.228000000000002</v>
      </c>
      <c r="AE74" s="414">
        <f t="shared" ca="1" si="64"/>
        <v>42.238999999999997</v>
      </c>
    </row>
    <row r="75" spans="1:31">
      <c r="A75" s="406" t="s">
        <v>190</v>
      </c>
      <c r="B75" s="464" t="s">
        <v>191</v>
      </c>
      <c r="C75" s="406">
        <v>8</v>
      </c>
      <c r="D75" s="407" t="s">
        <v>94</v>
      </c>
      <c r="E75" s="406" t="s">
        <v>43</v>
      </c>
      <c r="F75" s="406">
        <v>368</v>
      </c>
      <c r="G75" s="409">
        <f t="shared" ca="1" si="53"/>
        <v>39.146999999999998</v>
      </c>
      <c r="H75" s="409">
        <f t="shared" ca="1" si="54"/>
        <v>41.103999999999999</v>
      </c>
      <c r="I75" s="409">
        <f t="shared" ca="1" si="55"/>
        <v>43.16</v>
      </c>
      <c r="J75" s="409">
        <f t="shared" ca="1" si="56"/>
        <v>45.317</v>
      </c>
      <c r="K75" s="409">
        <f t="shared" ca="1" si="57"/>
        <v>47.585999999999999</v>
      </c>
      <c r="L75" s="502"/>
      <c r="M75" s="335" t="s">
        <v>588</v>
      </c>
      <c r="N75" s="331" t="str">
        <f t="shared" si="58"/>
        <v>05510C</v>
      </c>
      <c r="O75" s="410" t="str">
        <f t="shared" si="52"/>
        <v>099</v>
      </c>
      <c r="P75" s="332" t="str">
        <f t="shared" si="59"/>
        <v xml:space="preserve">Inspector Environmental II </v>
      </c>
      <c r="Q75" s="411" cm="1">
        <f t="array" aca="1" ref="Q75" ca="1">ROUND(IF($M75="Y",VLOOKUP($N75,INDIRECT($N$2),Q$5,0)*INDIRECT($M$3),VLOOKUP($N75,INDIRECT($N$2),Q$5,0)),IF(LEFT($E75,1)="N",3,0))</f>
        <v>39.146999999999998</v>
      </c>
      <c r="R75" s="411" cm="1">
        <f t="array" aca="1" ref="R75" ca="1">ROUND(IF($M75="Y",VLOOKUP($N75,INDIRECT($N$2),R$5,0)*INDIRECT($M$3),VLOOKUP($N75,INDIRECT($N$2),R$5,0)),IF(LEFT($E75,1)="N",3,0))</f>
        <v>41.103999999999999</v>
      </c>
      <c r="S75" s="411" cm="1">
        <f t="array" aca="1" ref="S75" ca="1">ROUND(IF($M75="Y",VLOOKUP($N75,INDIRECT($N$2),S$5,0)*INDIRECT($M$3),VLOOKUP($N75,INDIRECT($N$2),S$5,0)),IF(LEFT($E75,1)="N",3,0))</f>
        <v>43.16</v>
      </c>
      <c r="T75" s="411" cm="1">
        <f t="array" aca="1" ref="T75" ca="1">ROUND(IF($M75="Y",VLOOKUP($N75,INDIRECT($N$2),T$5,0)*INDIRECT($M$3),VLOOKUP($N75,INDIRECT($N$2),T$5,0)),IF(LEFT($E75,1)="N",3,0))</f>
        <v>45.317</v>
      </c>
      <c r="U75" s="411" cm="1">
        <f t="array" aca="1" ref="U75" ca="1">ROUND(IF($M75="Y",VLOOKUP($N75,INDIRECT($N$2),U$5,0)*INDIRECT($M$3),VLOOKUP($N75,INDIRECT($N$2),U$5,0)),IF(LEFT($E75,1)="N",3,0))</f>
        <v>47.585999999999999</v>
      </c>
      <c r="V75" s="482"/>
      <c r="W75" s="412" t="str">
        <f t="shared" si="34"/>
        <v>Y</v>
      </c>
      <c r="X75" s="355" t="str">
        <f t="shared" si="31"/>
        <v>05510C</v>
      </c>
      <c r="Y75" s="413" t="str">
        <f t="shared" si="33"/>
        <v>099</v>
      </c>
      <c r="Z75" s="355" t="str">
        <f t="shared" si="32"/>
        <v xml:space="preserve">Inspector Environmental II </v>
      </c>
      <c r="AA75" s="414">
        <f t="shared" ca="1" si="60"/>
        <v>39.146999999999998</v>
      </c>
      <c r="AB75" s="414">
        <f t="shared" ca="1" si="61"/>
        <v>41.103999999999999</v>
      </c>
      <c r="AC75" s="414">
        <f t="shared" ca="1" si="62"/>
        <v>43.16</v>
      </c>
      <c r="AD75" s="414">
        <f t="shared" ca="1" si="63"/>
        <v>45.317</v>
      </c>
      <c r="AE75" s="414">
        <f t="shared" ca="1" si="64"/>
        <v>47.585999999999999</v>
      </c>
    </row>
    <row r="76" spans="1:31">
      <c r="A76" s="406" t="s">
        <v>192</v>
      </c>
      <c r="B76" s="464" t="s">
        <v>193</v>
      </c>
      <c r="C76" s="406">
        <v>7</v>
      </c>
      <c r="D76" s="407" t="s">
        <v>121</v>
      </c>
      <c r="E76" s="406" t="s">
        <v>43</v>
      </c>
      <c r="F76" s="406">
        <v>323</v>
      </c>
      <c r="G76" s="409">
        <f t="shared" ca="1" si="53"/>
        <v>34.75</v>
      </c>
      <c r="H76" s="409">
        <f t="shared" ca="1" si="54"/>
        <v>36.485999999999997</v>
      </c>
      <c r="I76" s="409">
        <f t="shared" ca="1" si="55"/>
        <v>38.311999999999998</v>
      </c>
      <c r="J76" s="409">
        <f t="shared" ca="1" si="56"/>
        <v>40.228000000000002</v>
      </c>
      <c r="K76" s="409">
        <f t="shared" ca="1" si="57"/>
        <v>42.238999999999997</v>
      </c>
      <c r="L76" s="502"/>
      <c r="M76" s="335" t="s">
        <v>588</v>
      </c>
      <c r="N76" s="331" t="str">
        <f t="shared" si="58"/>
        <v>05570C</v>
      </c>
      <c r="O76" s="410" t="str">
        <f t="shared" si="52"/>
        <v>084</v>
      </c>
      <c r="P76" s="332" t="str">
        <f t="shared" si="59"/>
        <v xml:space="preserve">Inspector Housing I </v>
      </c>
      <c r="Q76" s="411" cm="1">
        <f t="array" aca="1" ref="Q76" ca="1">ROUND(IF($M76="Y",VLOOKUP($N76,INDIRECT($N$2),Q$5,0)*INDIRECT($M$3),VLOOKUP($N76,INDIRECT($N$2),Q$5,0)),IF(LEFT($E76,1)="N",3,0))</f>
        <v>34.75</v>
      </c>
      <c r="R76" s="411" cm="1">
        <f t="array" aca="1" ref="R76" ca="1">ROUND(IF($M76="Y",VLOOKUP($N76,INDIRECT($N$2),R$5,0)*INDIRECT($M$3),VLOOKUP($N76,INDIRECT($N$2),R$5,0)),IF(LEFT($E76,1)="N",3,0))</f>
        <v>36.485999999999997</v>
      </c>
      <c r="S76" s="411" cm="1">
        <f t="array" aca="1" ref="S76" ca="1">ROUND(IF($M76="Y",VLOOKUP($N76,INDIRECT($N$2),S$5,0)*INDIRECT($M$3),VLOOKUP($N76,INDIRECT($N$2),S$5,0)),IF(LEFT($E76,1)="N",3,0))</f>
        <v>38.311999999999998</v>
      </c>
      <c r="T76" s="411" cm="1">
        <f t="array" aca="1" ref="T76" ca="1">ROUND(IF($M76="Y",VLOOKUP($N76,INDIRECT($N$2),T$5,0)*INDIRECT($M$3),VLOOKUP($N76,INDIRECT($N$2),T$5,0)),IF(LEFT($E76,1)="N",3,0))</f>
        <v>40.228000000000002</v>
      </c>
      <c r="U76" s="411" cm="1">
        <f t="array" aca="1" ref="U76" ca="1">ROUND(IF($M76="Y",VLOOKUP($N76,INDIRECT($N$2),U$5,0)*INDIRECT($M$3),VLOOKUP($N76,INDIRECT($N$2),U$5,0)),IF(LEFT($E76,1)="N",3,0))</f>
        <v>42.238999999999997</v>
      </c>
      <c r="V76" s="482"/>
      <c r="W76" s="412" t="str">
        <f t="shared" si="34"/>
        <v>Y</v>
      </c>
      <c r="X76" s="355" t="str">
        <f t="shared" ref="X76:X108" si="65">N76</f>
        <v>05570C</v>
      </c>
      <c r="Y76" s="413" t="str">
        <f t="shared" si="33"/>
        <v>084</v>
      </c>
      <c r="Z76" s="355" t="str">
        <f t="shared" ref="Z76:Z108" si="66">P76</f>
        <v xml:space="preserve">Inspector Housing I </v>
      </c>
      <c r="AA76" s="414">
        <f t="shared" ca="1" si="60"/>
        <v>34.75</v>
      </c>
      <c r="AB76" s="414">
        <f t="shared" ca="1" si="61"/>
        <v>36.485999999999997</v>
      </c>
      <c r="AC76" s="414">
        <f t="shared" ca="1" si="62"/>
        <v>38.311999999999998</v>
      </c>
      <c r="AD76" s="414">
        <f t="shared" ca="1" si="63"/>
        <v>40.228000000000002</v>
      </c>
      <c r="AE76" s="414">
        <f t="shared" ca="1" si="64"/>
        <v>42.238999999999997</v>
      </c>
    </row>
    <row r="77" spans="1:31">
      <c r="A77" s="406" t="s">
        <v>194</v>
      </c>
      <c r="B77" s="464" t="s">
        <v>195</v>
      </c>
      <c r="C77" s="406">
        <v>8</v>
      </c>
      <c r="D77" s="407" t="s">
        <v>94</v>
      </c>
      <c r="E77" s="406" t="s">
        <v>43</v>
      </c>
      <c r="F77" s="406">
        <v>365</v>
      </c>
      <c r="G77" s="409">
        <f t="shared" ca="1" si="53"/>
        <v>39.146999999999998</v>
      </c>
      <c r="H77" s="409">
        <f t="shared" ca="1" si="54"/>
        <v>41.103999999999999</v>
      </c>
      <c r="I77" s="409">
        <f t="shared" ca="1" si="55"/>
        <v>43.16</v>
      </c>
      <c r="J77" s="409">
        <f t="shared" ca="1" si="56"/>
        <v>45.317</v>
      </c>
      <c r="K77" s="409">
        <f t="shared" ca="1" si="57"/>
        <v>47.585999999999999</v>
      </c>
      <c r="L77" s="502"/>
      <c r="M77" s="335" t="s">
        <v>588</v>
      </c>
      <c r="N77" s="331" t="str">
        <f t="shared" si="58"/>
        <v>05580C</v>
      </c>
      <c r="O77" s="410" t="str">
        <f t="shared" si="52"/>
        <v>099</v>
      </c>
      <c r="P77" s="332" t="str">
        <f t="shared" si="59"/>
        <v xml:space="preserve">Inspector Housing II </v>
      </c>
      <c r="Q77" s="411" cm="1">
        <f t="array" aca="1" ref="Q77" ca="1">ROUND(IF($M77="Y",VLOOKUP($N77,INDIRECT($N$2),Q$5,0)*INDIRECT($M$3),VLOOKUP($N77,INDIRECT($N$2),Q$5,0)),IF(LEFT($E77,1)="N",3,0))</f>
        <v>39.146999999999998</v>
      </c>
      <c r="R77" s="411" cm="1">
        <f t="array" aca="1" ref="R77" ca="1">ROUND(IF($M77="Y",VLOOKUP($N77,INDIRECT($N$2),R$5,0)*INDIRECT($M$3),VLOOKUP($N77,INDIRECT($N$2),R$5,0)),IF(LEFT($E77,1)="N",3,0))</f>
        <v>41.103999999999999</v>
      </c>
      <c r="S77" s="411" cm="1">
        <f t="array" aca="1" ref="S77" ca="1">ROUND(IF($M77="Y",VLOOKUP($N77,INDIRECT($N$2),S$5,0)*INDIRECT($M$3),VLOOKUP($N77,INDIRECT($N$2),S$5,0)),IF(LEFT($E77,1)="N",3,0))</f>
        <v>43.16</v>
      </c>
      <c r="T77" s="411" cm="1">
        <f t="array" aca="1" ref="T77" ca="1">ROUND(IF($M77="Y",VLOOKUP($N77,INDIRECT($N$2),T$5,0)*INDIRECT($M$3),VLOOKUP($N77,INDIRECT($N$2),T$5,0)),IF(LEFT($E77,1)="N",3,0))</f>
        <v>45.317</v>
      </c>
      <c r="U77" s="411" cm="1">
        <f t="array" aca="1" ref="U77" ca="1">ROUND(IF($M77="Y",VLOOKUP($N77,INDIRECT($N$2),U$5,0)*INDIRECT($M$3),VLOOKUP($N77,INDIRECT($N$2),U$5,0)),IF(LEFT($E77,1)="N",3,0))</f>
        <v>47.585999999999999</v>
      </c>
      <c r="V77" s="482"/>
      <c r="W77" s="412" t="str">
        <f t="shared" si="34"/>
        <v>Y</v>
      </c>
      <c r="X77" s="355" t="str">
        <f t="shared" si="65"/>
        <v>05580C</v>
      </c>
      <c r="Y77" s="413" t="str">
        <f t="shared" ref="Y77:Y109" si="67">O77</f>
        <v>099</v>
      </c>
      <c r="Z77" s="355" t="str">
        <f t="shared" si="66"/>
        <v xml:space="preserve">Inspector Housing II </v>
      </c>
      <c r="AA77" s="414">
        <f t="shared" ca="1" si="60"/>
        <v>39.146999999999998</v>
      </c>
      <c r="AB77" s="414">
        <f t="shared" ca="1" si="61"/>
        <v>41.103999999999999</v>
      </c>
      <c r="AC77" s="414">
        <f t="shared" ca="1" si="62"/>
        <v>43.16</v>
      </c>
      <c r="AD77" s="414">
        <f t="shared" ca="1" si="63"/>
        <v>45.317</v>
      </c>
      <c r="AE77" s="414">
        <f t="shared" ca="1" si="64"/>
        <v>47.585999999999999</v>
      </c>
    </row>
    <row r="78" spans="1:31">
      <c r="A78" s="406" t="s">
        <v>583</v>
      </c>
      <c r="B78" s="464" t="s">
        <v>582</v>
      </c>
      <c r="C78" s="406">
        <v>8</v>
      </c>
      <c r="D78" s="407" t="s">
        <v>580</v>
      </c>
      <c r="E78" s="406" t="s">
        <v>43</v>
      </c>
      <c r="F78" s="406">
        <v>388</v>
      </c>
      <c r="G78" s="409">
        <f t="shared" ca="1" si="53"/>
        <v>39.847000000000001</v>
      </c>
      <c r="H78" s="409">
        <f t="shared" ca="1" si="54"/>
        <v>41.838000000000001</v>
      </c>
      <c r="I78" s="409">
        <f t="shared" ca="1" si="55"/>
        <v>43.930999999999997</v>
      </c>
      <c r="J78" s="409">
        <f t="shared" ca="1" si="56"/>
        <v>46.128</v>
      </c>
      <c r="K78" s="409">
        <f t="shared" ca="1" si="57"/>
        <v>48.433</v>
      </c>
      <c r="L78" s="502"/>
      <c r="M78" s="335" t="s">
        <v>588</v>
      </c>
      <c r="N78" s="331" t="str">
        <f t="shared" si="58"/>
        <v>53025C</v>
      </c>
      <c r="O78" s="410" t="str">
        <f t="shared" si="52"/>
        <v>131</v>
      </c>
      <c r="P78" s="332" t="str">
        <f t="shared" si="59"/>
        <v>Inspector Housing II - SIG</v>
      </c>
      <c r="Q78" s="411" cm="1">
        <f t="array" aca="1" ref="Q78" ca="1">ROUND(IF($M78="Y",VLOOKUP($N78,INDIRECT($N$2),Q$5,0)*INDIRECT($M$3),VLOOKUP($N78,INDIRECT($N$2),Q$5,0)),IF(LEFT($E78,1)="N",3,0))</f>
        <v>39.847000000000001</v>
      </c>
      <c r="R78" s="411" cm="1">
        <f t="array" aca="1" ref="R78" ca="1">ROUND(IF($M78="Y",VLOOKUP($N78,INDIRECT($N$2),R$5,0)*INDIRECT($M$3),VLOOKUP($N78,INDIRECT($N$2),R$5,0)),IF(LEFT($E78,1)="N",3,0))</f>
        <v>41.838000000000001</v>
      </c>
      <c r="S78" s="411" cm="1">
        <f t="array" aca="1" ref="S78" ca="1">ROUND(IF($M78="Y",VLOOKUP($N78,INDIRECT($N$2),S$5,0)*INDIRECT($M$3),VLOOKUP($N78,INDIRECT($N$2),S$5,0)),IF(LEFT($E78,1)="N",3,0))</f>
        <v>43.930999999999997</v>
      </c>
      <c r="T78" s="411" cm="1">
        <f t="array" aca="1" ref="T78" ca="1">ROUND(IF($M78="Y",VLOOKUP($N78,INDIRECT($N$2),T$5,0)*INDIRECT($M$3),VLOOKUP($N78,INDIRECT($N$2),T$5,0)),IF(LEFT($E78,1)="N",3,0))</f>
        <v>46.128</v>
      </c>
      <c r="U78" s="411" cm="1">
        <f t="array" aca="1" ref="U78" ca="1">ROUND(IF($M78="Y",VLOOKUP($N78,INDIRECT($N$2),U$5,0)*INDIRECT($M$3),VLOOKUP($N78,INDIRECT($N$2),U$5,0)),IF(LEFT($E78,1)="N",3,0))</f>
        <v>48.433</v>
      </c>
      <c r="V78" s="482"/>
      <c r="W78" s="412" t="str">
        <f t="shared" si="34"/>
        <v>Y</v>
      </c>
      <c r="X78" s="355" t="str">
        <f t="shared" si="65"/>
        <v>53025C</v>
      </c>
      <c r="Y78" s="413" t="str">
        <f t="shared" si="67"/>
        <v>131</v>
      </c>
      <c r="Z78" s="355" t="str">
        <f t="shared" si="66"/>
        <v>Inspector Housing II - SIG</v>
      </c>
      <c r="AA78" s="414">
        <f t="shared" ca="1" si="60"/>
        <v>39.847000000000001</v>
      </c>
      <c r="AB78" s="414">
        <f t="shared" ca="1" si="61"/>
        <v>41.838000000000001</v>
      </c>
      <c r="AC78" s="414">
        <f t="shared" ca="1" si="62"/>
        <v>43.930999999999997</v>
      </c>
      <c r="AD78" s="414">
        <f t="shared" ca="1" si="63"/>
        <v>46.128</v>
      </c>
      <c r="AE78" s="414">
        <f t="shared" ca="1" si="64"/>
        <v>48.433</v>
      </c>
    </row>
    <row r="79" spans="1:31">
      <c r="A79" s="406" t="s">
        <v>196</v>
      </c>
      <c r="B79" s="464" t="s">
        <v>197</v>
      </c>
      <c r="C79" s="406">
        <v>8</v>
      </c>
      <c r="D79" s="407">
        <v>209</v>
      </c>
      <c r="E79" s="406" t="s">
        <v>43</v>
      </c>
      <c r="F79" s="406">
        <v>383</v>
      </c>
      <c r="G79" s="409">
        <f t="shared" ca="1" si="53"/>
        <v>39.847000000000001</v>
      </c>
      <c r="H79" s="409">
        <f t="shared" ca="1" si="54"/>
        <v>41.838000000000001</v>
      </c>
      <c r="I79" s="409">
        <f t="shared" ca="1" si="55"/>
        <v>43.930999999999997</v>
      </c>
      <c r="J79" s="409">
        <f t="shared" ca="1" si="56"/>
        <v>46.128</v>
      </c>
      <c r="K79" s="409">
        <f t="shared" ca="1" si="57"/>
        <v>48.433999999999997</v>
      </c>
      <c r="L79" s="502"/>
      <c r="M79" s="335" t="s">
        <v>588</v>
      </c>
      <c r="N79" s="331" t="str">
        <f t="shared" si="58"/>
        <v>05590C</v>
      </c>
      <c r="O79" s="410">
        <f t="shared" si="52"/>
        <v>209</v>
      </c>
      <c r="P79" s="332" t="str">
        <f t="shared" si="59"/>
        <v xml:space="preserve">Inspector License Cons Svcs </v>
      </c>
      <c r="Q79" s="411" cm="1">
        <f t="array" aca="1" ref="Q79" ca="1">ROUND(IF($M79="Y",VLOOKUP($N79,INDIRECT($N$2),Q$5,0)*INDIRECT($M$3),VLOOKUP($N79,INDIRECT($N$2),Q$5,0)),IF(LEFT($E79,1)="N",3,0))</f>
        <v>39.847000000000001</v>
      </c>
      <c r="R79" s="411" cm="1">
        <f t="array" aca="1" ref="R79" ca="1">ROUND(IF($M79="Y",VLOOKUP($N79,INDIRECT($N$2),R$5,0)*INDIRECT($M$3),VLOOKUP($N79,INDIRECT($N$2),R$5,0)),IF(LEFT($E79,1)="N",3,0))</f>
        <v>41.838000000000001</v>
      </c>
      <c r="S79" s="411" cm="1">
        <f t="array" aca="1" ref="S79" ca="1">ROUND(IF($M79="Y",VLOOKUP($N79,INDIRECT($N$2),S$5,0)*INDIRECT($M$3),VLOOKUP($N79,INDIRECT($N$2),S$5,0)),IF(LEFT($E79,1)="N",3,0))</f>
        <v>43.930999999999997</v>
      </c>
      <c r="T79" s="411" cm="1">
        <f t="array" aca="1" ref="T79" ca="1">ROUND(IF($M79="Y",VLOOKUP($N79,INDIRECT($N$2),T$5,0)*INDIRECT($M$3),VLOOKUP($N79,INDIRECT($N$2),T$5,0)),IF(LEFT($E79,1)="N",3,0))</f>
        <v>46.128</v>
      </c>
      <c r="U79" s="411" cm="1">
        <f t="array" aca="1" ref="U79" ca="1">ROUND(IF($M79="Y",VLOOKUP($N79,INDIRECT($N$2),U$5,0)*INDIRECT($M$3),VLOOKUP($N79,INDIRECT($N$2),U$5,0)),IF(LEFT($E79,1)="N",3,0))</f>
        <v>48.433999999999997</v>
      </c>
      <c r="V79" s="482"/>
      <c r="W79" s="412" t="str">
        <f t="shared" si="34"/>
        <v>Y</v>
      </c>
      <c r="X79" s="355" t="str">
        <f t="shared" si="65"/>
        <v>05590C</v>
      </c>
      <c r="Y79" s="413">
        <f t="shared" si="67"/>
        <v>209</v>
      </c>
      <c r="Z79" s="355" t="str">
        <f t="shared" si="66"/>
        <v xml:space="preserve">Inspector License Cons Svcs </v>
      </c>
      <c r="AA79" s="414">
        <f t="shared" ca="1" si="60"/>
        <v>39.847000000000001</v>
      </c>
      <c r="AB79" s="414">
        <f t="shared" ca="1" si="61"/>
        <v>41.838000000000001</v>
      </c>
      <c r="AC79" s="414">
        <f t="shared" ca="1" si="62"/>
        <v>43.930999999999997</v>
      </c>
      <c r="AD79" s="414">
        <f t="shared" ca="1" si="63"/>
        <v>46.128</v>
      </c>
      <c r="AE79" s="414">
        <f t="shared" ca="1" si="64"/>
        <v>48.433999999999997</v>
      </c>
    </row>
    <row r="80" spans="1:31">
      <c r="A80" s="406" t="s">
        <v>198</v>
      </c>
      <c r="B80" s="464" t="s">
        <v>199</v>
      </c>
      <c r="C80" s="406">
        <v>7</v>
      </c>
      <c r="D80" s="407">
        <v>207</v>
      </c>
      <c r="E80" s="406" t="s">
        <v>43</v>
      </c>
      <c r="F80" s="406">
        <v>338</v>
      </c>
      <c r="G80" s="409">
        <f t="shared" ca="1" si="53"/>
        <v>35.988999999999997</v>
      </c>
      <c r="H80" s="409">
        <f t="shared" ca="1" si="54"/>
        <v>37.792999999999999</v>
      </c>
      <c r="I80" s="409">
        <f t="shared" ca="1" si="55"/>
        <v>39.682000000000002</v>
      </c>
      <c r="J80" s="409">
        <f t="shared" ca="1" si="56"/>
        <v>41.665999999999997</v>
      </c>
      <c r="K80" s="409">
        <f t="shared" ca="1" si="57"/>
        <v>43.750999999999998</v>
      </c>
      <c r="L80" s="502"/>
      <c r="M80" s="335" t="s">
        <v>588</v>
      </c>
      <c r="N80" s="331" t="str">
        <f t="shared" si="58"/>
        <v>05665C</v>
      </c>
      <c r="O80" s="410">
        <f t="shared" si="52"/>
        <v>207</v>
      </c>
      <c r="P80" s="332" t="str">
        <f t="shared" si="59"/>
        <v xml:space="preserve">Inspector Utility Connections </v>
      </c>
      <c r="Q80" s="411" cm="1">
        <f t="array" aca="1" ref="Q80" ca="1">ROUND(IF($M80="Y",VLOOKUP($N80,INDIRECT($N$2),Q$5,0)*INDIRECT($M$3),VLOOKUP($N80,INDIRECT($N$2),Q$5,0)),IF(LEFT($E80,1)="N",3,0))</f>
        <v>35.988999999999997</v>
      </c>
      <c r="R80" s="411" cm="1">
        <f t="array" aca="1" ref="R80" ca="1">ROUND(IF($M80="Y",VLOOKUP($N80,INDIRECT($N$2),R$5,0)*INDIRECT($M$3),VLOOKUP($N80,INDIRECT($N$2),R$5,0)),IF(LEFT($E80,1)="N",3,0))</f>
        <v>37.792999999999999</v>
      </c>
      <c r="S80" s="411" cm="1">
        <f t="array" aca="1" ref="S80" ca="1">ROUND(IF($M80="Y",VLOOKUP($N80,INDIRECT($N$2),S$5,0)*INDIRECT($M$3),VLOOKUP($N80,INDIRECT($N$2),S$5,0)),IF(LEFT($E80,1)="N",3,0))</f>
        <v>39.682000000000002</v>
      </c>
      <c r="T80" s="411" cm="1">
        <f t="array" aca="1" ref="T80" ca="1">ROUND(IF($M80="Y",VLOOKUP($N80,INDIRECT($N$2),T$5,0)*INDIRECT($M$3),VLOOKUP($N80,INDIRECT($N$2),T$5,0)),IF(LEFT($E80,1)="N",3,0))</f>
        <v>41.665999999999997</v>
      </c>
      <c r="U80" s="411" cm="1">
        <f t="array" aca="1" ref="U80" ca="1">ROUND(IF($M80="Y",VLOOKUP($N80,INDIRECT($N$2),U$5,0)*INDIRECT($M$3),VLOOKUP($N80,INDIRECT($N$2),U$5,0)),IF(LEFT($E80,1)="N",3,0))</f>
        <v>43.750999999999998</v>
      </c>
      <c r="V80" s="482"/>
      <c r="W80" s="412" t="str">
        <f t="shared" si="34"/>
        <v>Y</v>
      </c>
      <c r="X80" s="355" t="str">
        <f t="shared" si="65"/>
        <v>05665C</v>
      </c>
      <c r="Y80" s="413">
        <f t="shared" si="67"/>
        <v>207</v>
      </c>
      <c r="Z80" s="355" t="str">
        <f t="shared" si="66"/>
        <v xml:space="preserve">Inspector Utility Connections </v>
      </c>
      <c r="AA80" s="414">
        <f t="shared" ca="1" si="60"/>
        <v>35.988999999999997</v>
      </c>
      <c r="AB80" s="414">
        <f t="shared" ca="1" si="61"/>
        <v>37.792999999999999</v>
      </c>
      <c r="AC80" s="414">
        <f t="shared" ca="1" si="62"/>
        <v>39.682000000000002</v>
      </c>
      <c r="AD80" s="414">
        <f t="shared" ca="1" si="63"/>
        <v>41.665999999999997</v>
      </c>
      <c r="AE80" s="414">
        <f t="shared" ca="1" si="64"/>
        <v>43.750999999999998</v>
      </c>
    </row>
    <row r="81" spans="1:31">
      <c r="A81" s="406" t="s">
        <v>200</v>
      </c>
      <c r="B81" s="464" t="s">
        <v>201</v>
      </c>
      <c r="C81" s="406">
        <v>8</v>
      </c>
      <c r="D81" s="407" t="s">
        <v>94</v>
      </c>
      <c r="E81" s="406" t="s">
        <v>43</v>
      </c>
      <c r="F81" s="406">
        <v>363</v>
      </c>
      <c r="G81" s="409">
        <f t="shared" ca="1" si="53"/>
        <v>39.146999999999998</v>
      </c>
      <c r="H81" s="409">
        <f t="shared" ca="1" si="54"/>
        <v>41.103999999999999</v>
      </c>
      <c r="I81" s="409">
        <f t="shared" ca="1" si="55"/>
        <v>43.16</v>
      </c>
      <c r="J81" s="409">
        <f t="shared" ca="1" si="56"/>
        <v>45.317</v>
      </c>
      <c r="K81" s="409">
        <f t="shared" ca="1" si="57"/>
        <v>47.585999999999999</v>
      </c>
      <c r="L81" s="502"/>
      <c r="M81" s="335" t="s">
        <v>588</v>
      </c>
      <c r="N81" s="331" t="str">
        <f t="shared" si="58"/>
        <v>05690C</v>
      </c>
      <c r="O81" s="410" t="str">
        <f t="shared" si="52"/>
        <v>099</v>
      </c>
      <c r="P81" s="332" t="str">
        <f t="shared" si="59"/>
        <v xml:space="preserve">Inspector Zoning II </v>
      </c>
      <c r="Q81" s="411" cm="1">
        <f t="array" aca="1" ref="Q81" ca="1">ROUND(IF($M81="Y",VLOOKUP($N81,INDIRECT($N$2),Q$5,0)*INDIRECT($M$3),VLOOKUP($N81,INDIRECT($N$2),Q$5,0)),IF(LEFT($E81,1)="N",3,0))</f>
        <v>39.146999999999998</v>
      </c>
      <c r="R81" s="411" cm="1">
        <f t="array" aca="1" ref="R81" ca="1">ROUND(IF($M81="Y",VLOOKUP($N81,INDIRECT($N$2),R$5,0)*INDIRECT($M$3),VLOOKUP($N81,INDIRECT($N$2),R$5,0)),IF(LEFT($E81,1)="N",3,0))</f>
        <v>41.103999999999999</v>
      </c>
      <c r="S81" s="411" cm="1">
        <f t="array" aca="1" ref="S81" ca="1">ROUND(IF($M81="Y",VLOOKUP($N81,INDIRECT($N$2),S$5,0)*INDIRECT($M$3),VLOOKUP($N81,INDIRECT($N$2),S$5,0)),IF(LEFT($E81,1)="N",3,0))</f>
        <v>43.16</v>
      </c>
      <c r="T81" s="411" cm="1">
        <f t="array" aca="1" ref="T81" ca="1">ROUND(IF($M81="Y",VLOOKUP($N81,INDIRECT($N$2),T$5,0)*INDIRECT($M$3),VLOOKUP($N81,INDIRECT($N$2),T$5,0)),IF(LEFT($E81,1)="N",3,0))</f>
        <v>45.317</v>
      </c>
      <c r="U81" s="411" cm="1">
        <f t="array" aca="1" ref="U81" ca="1">ROUND(IF($M81="Y",VLOOKUP($N81,INDIRECT($N$2),U$5,0)*INDIRECT($M$3),VLOOKUP($N81,INDIRECT($N$2),U$5,0)),IF(LEFT($E81,1)="N",3,0))</f>
        <v>47.585999999999999</v>
      </c>
      <c r="V81" s="482"/>
      <c r="W81" s="412" t="str">
        <f t="shared" ref="W81:W113" si="68">M81</f>
        <v>Y</v>
      </c>
      <c r="X81" s="355" t="str">
        <f t="shared" si="65"/>
        <v>05690C</v>
      </c>
      <c r="Y81" s="413" t="str">
        <f t="shared" si="67"/>
        <v>099</v>
      </c>
      <c r="Z81" s="355" t="str">
        <f t="shared" si="66"/>
        <v xml:space="preserve">Inspector Zoning II </v>
      </c>
      <c r="AA81" s="414">
        <f t="shared" ca="1" si="60"/>
        <v>39.146999999999998</v>
      </c>
      <c r="AB81" s="414">
        <f t="shared" ca="1" si="61"/>
        <v>41.103999999999999</v>
      </c>
      <c r="AC81" s="414">
        <f t="shared" ca="1" si="62"/>
        <v>43.16</v>
      </c>
      <c r="AD81" s="414">
        <f t="shared" ca="1" si="63"/>
        <v>45.317</v>
      </c>
      <c r="AE81" s="414">
        <f t="shared" ca="1" si="64"/>
        <v>47.585999999999999</v>
      </c>
    </row>
    <row r="82" spans="1:31">
      <c r="A82" s="406" t="s">
        <v>202</v>
      </c>
      <c r="B82" s="464" t="s">
        <v>203</v>
      </c>
      <c r="C82" s="406">
        <v>6</v>
      </c>
      <c r="D82" s="407">
        <v>210</v>
      </c>
      <c r="E82" s="406" t="s">
        <v>43</v>
      </c>
      <c r="F82" s="406">
        <v>288</v>
      </c>
      <c r="G82" s="409">
        <f t="shared" ca="1" si="53"/>
        <v>32.747999999999998</v>
      </c>
      <c r="H82" s="409">
        <f t="shared" ca="1" si="54"/>
        <v>34.380000000000003</v>
      </c>
      <c r="I82" s="409">
        <f t="shared" ca="1" si="55"/>
        <v>36.103000000000002</v>
      </c>
      <c r="J82" s="409">
        <f t="shared" ca="1" si="56"/>
        <v>37.905999999999999</v>
      </c>
      <c r="K82" s="409">
        <f t="shared" ca="1" si="57"/>
        <v>39.802</v>
      </c>
      <c r="L82" s="502"/>
      <c r="M82" s="335" t="s">
        <v>588</v>
      </c>
      <c r="N82" s="331" t="str">
        <f t="shared" si="58"/>
        <v>10084C</v>
      </c>
      <c r="O82" s="410">
        <f t="shared" si="52"/>
        <v>210</v>
      </c>
      <c r="P82" s="332" t="str">
        <f t="shared" si="59"/>
        <v>IT Deskside Support Technician I</v>
      </c>
      <c r="Q82" s="411" cm="1">
        <f t="array" aca="1" ref="Q82" ca="1">ROUND(IF($M82="Y",VLOOKUP($N82,INDIRECT($N$2),Q$5,0)*INDIRECT($M$3),VLOOKUP($N82,INDIRECT($N$2),Q$5,0)),IF(LEFT($E82,1)="N",3,0))</f>
        <v>32.747999999999998</v>
      </c>
      <c r="R82" s="411" cm="1">
        <f t="array" aca="1" ref="R82" ca="1">ROUND(IF($M82="Y",VLOOKUP($N82,INDIRECT($N$2),R$5,0)*INDIRECT($M$3),VLOOKUP($N82,INDIRECT($N$2),R$5,0)),IF(LEFT($E82,1)="N",3,0))</f>
        <v>34.380000000000003</v>
      </c>
      <c r="S82" s="411" cm="1">
        <f t="array" aca="1" ref="S82" ca="1">ROUND(IF($M82="Y",VLOOKUP($N82,INDIRECT($N$2),S$5,0)*INDIRECT($M$3),VLOOKUP($N82,INDIRECT($N$2),S$5,0)),IF(LEFT($E82,1)="N",3,0))</f>
        <v>36.103000000000002</v>
      </c>
      <c r="T82" s="411" cm="1">
        <f t="array" aca="1" ref="T82" ca="1">ROUND(IF($M82="Y",VLOOKUP($N82,INDIRECT($N$2),T$5,0)*INDIRECT($M$3),VLOOKUP($N82,INDIRECT($N$2),T$5,0)),IF(LEFT($E82,1)="N",3,0))</f>
        <v>37.905999999999999</v>
      </c>
      <c r="U82" s="411" cm="1">
        <f t="array" aca="1" ref="U82" ca="1">ROUND(IF($M82="Y",VLOOKUP($N82,INDIRECT($N$2),U$5,0)*INDIRECT($M$3),VLOOKUP($N82,INDIRECT($N$2),U$5,0)),IF(LEFT($E82,1)="N",3,0))</f>
        <v>39.802</v>
      </c>
      <c r="V82" s="482"/>
      <c r="W82" s="412" t="str">
        <f t="shared" si="68"/>
        <v>Y</v>
      </c>
      <c r="X82" s="355" t="str">
        <f t="shared" si="65"/>
        <v>10084C</v>
      </c>
      <c r="Y82" s="413">
        <f t="shared" si="67"/>
        <v>210</v>
      </c>
      <c r="Z82" s="355" t="str">
        <f t="shared" si="66"/>
        <v>IT Deskside Support Technician I</v>
      </c>
      <c r="AA82" s="414">
        <f t="shared" ca="1" si="60"/>
        <v>32.747999999999998</v>
      </c>
      <c r="AB82" s="414">
        <f t="shared" ca="1" si="61"/>
        <v>34.380000000000003</v>
      </c>
      <c r="AC82" s="414">
        <f t="shared" ca="1" si="62"/>
        <v>36.103000000000002</v>
      </c>
      <c r="AD82" s="414">
        <f t="shared" ca="1" si="63"/>
        <v>37.905999999999999</v>
      </c>
      <c r="AE82" s="414">
        <f t="shared" ca="1" si="64"/>
        <v>39.802</v>
      </c>
    </row>
    <row r="83" spans="1:31">
      <c r="A83" s="406" t="s">
        <v>204</v>
      </c>
      <c r="B83" s="464" t="s">
        <v>205</v>
      </c>
      <c r="C83" s="406">
        <v>7</v>
      </c>
      <c r="D83" s="407">
        <v>150</v>
      </c>
      <c r="E83" s="406" t="s">
        <v>43</v>
      </c>
      <c r="F83" s="406">
        <v>323</v>
      </c>
      <c r="G83" s="409">
        <f t="shared" ca="1" si="53"/>
        <v>35.247</v>
      </c>
      <c r="H83" s="409">
        <f t="shared" ca="1" si="54"/>
        <v>37.009</v>
      </c>
      <c r="I83" s="409">
        <f t="shared" ca="1" si="55"/>
        <v>38.860999999999997</v>
      </c>
      <c r="J83" s="409">
        <f t="shared" ca="1" si="56"/>
        <v>40.802</v>
      </c>
      <c r="K83" s="409">
        <f t="shared" ca="1" si="57"/>
        <v>42.844000000000001</v>
      </c>
      <c r="L83" s="502"/>
      <c r="M83" s="335" t="s">
        <v>588</v>
      </c>
      <c r="N83" s="331" t="str">
        <f t="shared" si="58"/>
        <v>10085C</v>
      </c>
      <c r="O83" s="410">
        <f t="shared" si="52"/>
        <v>150</v>
      </c>
      <c r="P83" s="332" t="str">
        <f t="shared" si="59"/>
        <v>IT Deskside Support Technician II</v>
      </c>
      <c r="Q83" s="411" cm="1">
        <f t="array" aca="1" ref="Q83" ca="1">ROUND(IF($M83="Y",VLOOKUP($N83,INDIRECT($N$2),Q$5,0)*INDIRECT($M$3),VLOOKUP($N83,INDIRECT($N$2),Q$5,0)),IF(LEFT($E83,1)="N",3,0))</f>
        <v>35.247</v>
      </c>
      <c r="R83" s="411" cm="1">
        <f t="array" aca="1" ref="R83" ca="1">ROUND(IF($M83="Y",VLOOKUP($N83,INDIRECT($N$2),R$5,0)*INDIRECT($M$3),VLOOKUP($N83,INDIRECT($N$2),R$5,0)),IF(LEFT($E83,1)="N",3,0))</f>
        <v>37.009</v>
      </c>
      <c r="S83" s="411" cm="1">
        <f t="array" aca="1" ref="S83" ca="1">ROUND(IF($M83="Y",VLOOKUP($N83,INDIRECT($N$2),S$5,0)*INDIRECT($M$3),VLOOKUP($N83,INDIRECT($N$2),S$5,0)),IF(LEFT($E83,1)="N",3,0))</f>
        <v>38.860999999999997</v>
      </c>
      <c r="T83" s="411" cm="1">
        <f t="array" aca="1" ref="T83" ca="1">ROUND(IF($M83="Y",VLOOKUP($N83,INDIRECT($N$2),T$5,0)*INDIRECT($M$3),VLOOKUP($N83,INDIRECT($N$2),T$5,0)),IF(LEFT($E83,1)="N",3,0))</f>
        <v>40.802</v>
      </c>
      <c r="U83" s="411" cm="1">
        <f t="array" aca="1" ref="U83" ca="1">ROUND(IF($M83="Y",VLOOKUP($N83,INDIRECT($N$2),U$5,0)*INDIRECT($M$3),VLOOKUP($N83,INDIRECT($N$2),U$5,0)),IF(LEFT($E83,1)="N",3,0))</f>
        <v>42.844000000000001</v>
      </c>
      <c r="V83" s="482"/>
      <c r="W83" s="412" t="str">
        <f t="shared" si="68"/>
        <v>Y</v>
      </c>
      <c r="X83" s="355" t="str">
        <f t="shared" si="65"/>
        <v>10085C</v>
      </c>
      <c r="Y83" s="413">
        <f t="shared" si="67"/>
        <v>150</v>
      </c>
      <c r="Z83" s="355" t="str">
        <f t="shared" si="66"/>
        <v>IT Deskside Support Technician II</v>
      </c>
      <c r="AA83" s="414">
        <f t="shared" ca="1" si="60"/>
        <v>35.247</v>
      </c>
      <c r="AB83" s="414">
        <f t="shared" ca="1" si="61"/>
        <v>37.009</v>
      </c>
      <c r="AC83" s="414">
        <f t="shared" ca="1" si="62"/>
        <v>38.860999999999997</v>
      </c>
      <c r="AD83" s="414">
        <f t="shared" ca="1" si="63"/>
        <v>40.802</v>
      </c>
      <c r="AE83" s="414">
        <f t="shared" ca="1" si="64"/>
        <v>42.844000000000001</v>
      </c>
    </row>
    <row r="84" spans="1:31">
      <c r="A84" s="406" t="s">
        <v>658</v>
      </c>
      <c r="B84" s="464" t="s">
        <v>564</v>
      </c>
      <c r="C84" s="406">
        <v>8</v>
      </c>
      <c r="D84" s="407" t="s">
        <v>565</v>
      </c>
      <c r="E84" s="406" t="s">
        <v>43</v>
      </c>
      <c r="F84" s="406">
        <v>366</v>
      </c>
      <c r="G84" s="409">
        <f t="shared" ca="1" si="53"/>
        <v>38.564999999999998</v>
      </c>
      <c r="H84" s="409">
        <f t="shared" ca="1" si="54"/>
        <v>40.491</v>
      </c>
      <c r="I84" s="409">
        <f t="shared" ca="1" si="55"/>
        <v>42.517000000000003</v>
      </c>
      <c r="J84" s="409">
        <f t="shared" ca="1" si="56"/>
        <v>44.64</v>
      </c>
      <c r="K84" s="409">
        <f t="shared" ca="1" si="57"/>
        <v>46.872</v>
      </c>
      <c r="L84" s="502"/>
      <c r="M84" s="335" t="s">
        <v>588</v>
      </c>
      <c r="N84" s="331" t="str">
        <f t="shared" si="58"/>
        <v>59416C</v>
      </c>
      <c r="O84" s="410" t="str">
        <f t="shared" si="52"/>
        <v>123</v>
      </c>
      <c r="P84" s="332" t="str">
        <f t="shared" si="59"/>
        <v>IT Deskside Support Technician III</v>
      </c>
      <c r="Q84" s="411" cm="1">
        <f t="array" aca="1" ref="Q84" ca="1">ROUND(IF($M84="Y",VLOOKUP($N84,INDIRECT($N$2),Q$5,0)*INDIRECT($M$3),VLOOKUP($N84,INDIRECT($N$2),Q$5,0)),IF(LEFT($E84,1)="N",3,0))</f>
        <v>38.564999999999998</v>
      </c>
      <c r="R84" s="411" cm="1">
        <f t="array" aca="1" ref="R84" ca="1">ROUND(IF($M84="Y",VLOOKUP($N84,INDIRECT($N$2),R$5,0)*INDIRECT($M$3),VLOOKUP($N84,INDIRECT($N$2),R$5,0)),IF(LEFT($E84,1)="N",3,0))</f>
        <v>40.491</v>
      </c>
      <c r="S84" s="411" cm="1">
        <f t="array" aca="1" ref="S84" ca="1">ROUND(IF($M84="Y",VLOOKUP($N84,INDIRECT($N$2),S$5,0)*INDIRECT($M$3),VLOOKUP($N84,INDIRECT($N$2),S$5,0)),IF(LEFT($E84,1)="N",3,0))</f>
        <v>42.517000000000003</v>
      </c>
      <c r="T84" s="411" cm="1">
        <f t="array" aca="1" ref="T84" ca="1">ROUND(IF($M84="Y",VLOOKUP($N84,INDIRECT($N$2),T$5,0)*INDIRECT($M$3),VLOOKUP($N84,INDIRECT($N$2),T$5,0)),IF(LEFT($E84,1)="N",3,0))</f>
        <v>44.64</v>
      </c>
      <c r="U84" s="411" cm="1">
        <f t="array" aca="1" ref="U84" ca="1">ROUND(IF($M84="Y",VLOOKUP($N84,INDIRECT($N$2),U$5,0)*INDIRECT($M$3),VLOOKUP($N84,INDIRECT($N$2),U$5,0)),IF(LEFT($E84,1)="N",3,0))</f>
        <v>46.872</v>
      </c>
      <c r="V84" s="482"/>
      <c r="W84" s="412" t="str">
        <f t="shared" si="68"/>
        <v>Y</v>
      </c>
      <c r="X84" s="355" t="str">
        <f t="shared" si="65"/>
        <v>59416C</v>
      </c>
      <c r="Y84" s="413" t="str">
        <f t="shared" si="67"/>
        <v>123</v>
      </c>
      <c r="Z84" s="355" t="str">
        <f t="shared" si="66"/>
        <v>IT Deskside Support Technician III</v>
      </c>
      <c r="AA84" s="414">
        <f t="shared" ca="1" si="60"/>
        <v>38.564999999999998</v>
      </c>
      <c r="AB84" s="414">
        <f t="shared" ca="1" si="61"/>
        <v>40.491</v>
      </c>
      <c r="AC84" s="414">
        <f t="shared" ca="1" si="62"/>
        <v>42.517000000000003</v>
      </c>
      <c r="AD84" s="414">
        <f t="shared" ca="1" si="63"/>
        <v>44.64</v>
      </c>
      <c r="AE84" s="414">
        <f t="shared" ca="1" si="64"/>
        <v>46.872</v>
      </c>
    </row>
    <row r="85" spans="1:31">
      <c r="A85" s="406" t="s">
        <v>474</v>
      </c>
      <c r="B85" s="464" t="s">
        <v>467</v>
      </c>
      <c r="C85" s="406">
        <v>7</v>
      </c>
      <c r="D85" s="407">
        <v>122</v>
      </c>
      <c r="E85" s="406" t="s">
        <v>43</v>
      </c>
      <c r="F85" s="406">
        <v>333</v>
      </c>
      <c r="G85" s="409">
        <f t="shared" ca="1" si="53"/>
        <v>35.991</v>
      </c>
      <c r="H85" s="409">
        <f t="shared" ca="1" si="54"/>
        <v>37.792999999999999</v>
      </c>
      <c r="I85" s="409">
        <f t="shared" ca="1" si="55"/>
        <v>39.682000000000002</v>
      </c>
      <c r="J85" s="409">
        <f t="shared" ca="1" si="56"/>
        <v>41.665999999999997</v>
      </c>
      <c r="K85" s="409">
        <f t="shared" ca="1" si="57"/>
        <v>43.750999999999998</v>
      </c>
      <c r="L85" s="502"/>
      <c r="M85" s="335" t="s">
        <v>588</v>
      </c>
      <c r="N85" s="331" t="str">
        <f t="shared" si="58"/>
        <v>52925C</v>
      </c>
      <c r="O85" s="410">
        <f t="shared" si="52"/>
        <v>122</v>
      </c>
      <c r="P85" s="332" t="str">
        <f t="shared" si="59"/>
        <v>IT Security Specialist I</v>
      </c>
      <c r="Q85" s="411" cm="1">
        <f t="array" aca="1" ref="Q85" ca="1">ROUND(IF($M85="Y",VLOOKUP($N85,INDIRECT($N$2),Q$5,0)*INDIRECT($M$3),VLOOKUP($N85,INDIRECT($N$2),Q$5,0)),IF(LEFT($E85,1)="N",3,0))</f>
        <v>35.991</v>
      </c>
      <c r="R85" s="411" cm="1">
        <f t="array" aca="1" ref="R85" ca="1">ROUND(IF($M85="Y",VLOOKUP($N85,INDIRECT($N$2),R$5,0)*INDIRECT($M$3),VLOOKUP($N85,INDIRECT($N$2),R$5,0)),IF(LEFT($E85,1)="N",3,0))</f>
        <v>37.792999999999999</v>
      </c>
      <c r="S85" s="411" cm="1">
        <f t="array" aca="1" ref="S85" ca="1">ROUND(IF($M85="Y",VLOOKUP($N85,INDIRECT($N$2),S$5,0)*INDIRECT($M$3),VLOOKUP($N85,INDIRECT($N$2),S$5,0)),IF(LEFT($E85,1)="N",3,0))</f>
        <v>39.682000000000002</v>
      </c>
      <c r="T85" s="411" cm="1">
        <f t="array" aca="1" ref="T85" ca="1">ROUND(IF($M85="Y",VLOOKUP($N85,INDIRECT($N$2),T$5,0)*INDIRECT($M$3),VLOOKUP($N85,INDIRECT($N$2),T$5,0)),IF(LEFT($E85,1)="N",3,0))</f>
        <v>41.665999999999997</v>
      </c>
      <c r="U85" s="411" cm="1">
        <f t="array" aca="1" ref="U85" ca="1">ROUND(IF($M85="Y",VLOOKUP($N85,INDIRECT($N$2),U$5,0)*INDIRECT($M$3),VLOOKUP($N85,INDIRECT($N$2),U$5,0)),IF(LEFT($E85,1)="N",3,0))</f>
        <v>43.750999999999998</v>
      </c>
      <c r="V85" s="482"/>
      <c r="W85" s="412" t="str">
        <f t="shared" si="68"/>
        <v>Y</v>
      </c>
      <c r="X85" s="355" t="str">
        <f t="shared" si="65"/>
        <v>52925C</v>
      </c>
      <c r="Y85" s="413">
        <f t="shared" si="67"/>
        <v>122</v>
      </c>
      <c r="Z85" s="355" t="str">
        <f t="shared" si="66"/>
        <v>IT Security Specialist I</v>
      </c>
      <c r="AA85" s="414">
        <f t="shared" ca="1" si="60"/>
        <v>35.991</v>
      </c>
      <c r="AB85" s="414">
        <f t="shared" ca="1" si="61"/>
        <v>37.792999999999999</v>
      </c>
      <c r="AC85" s="414">
        <f t="shared" ca="1" si="62"/>
        <v>39.682000000000002</v>
      </c>
      <c r="AD85" s="414">
        <f t="shared" ca="1" si="63"/>
        <v>41.665999999999997</v>
      </c>
      <c r="AE85" s="414">
        <f t="shared" ca="1" si="64"/>
        <v>43.750999999999998</v>
      </c>
    </row>
    <row r="86" spans="1:31">
      <c r="A86" s="406" t="s">
        <v>473</v>
      </c>
      <c r="B86" s="464" t="s">
        <v>468</v>
      </c>
      <c r="C86" s="406">
        <v>8</v>
      </c>
      <c r="D86" s="407">
        <v>123</v>
      </c>
      <c r="E86" s="406" t="s">
        <v>43</v>
      </c>
      <c r="F86" s="406">
        <v>363</v>
      </c>
      <c r="G86" s="409">
        <f t="shared" ca="1" si="53"/>
        <v>38.564999999999998</v>
      </c>
      <c r="H86" s="409">
        <f t="shared" ca="1" si="54"/>
        <v>40.491</v>
      </c>
      <c r="I86" s="409">
        <f t="shared" ca="1" si="55"/>
        <v>42.517000000000003</v>
      </c>
      <c r="J86" s="409">
        <f t="shared" ca="1" si="56"/>
        <v>44.64</v>
      </c>
      <c r="K86" s="409">
        <f t="shared" ca="1" si="57"/>
        <v>46.872</v>
      </c>
      <c r="L86" s="502"/>
      <c r="M86" s="335" t="s">
        <v>588</v>
      </c>
      <c r="N86" s="331" t="str">
        <f t="shared" si="58"/>
        <v>52926C</v>
      </c>
      <c r="O86" s="410">
        <f t="shared" si="52"/>
        <v>123</v>
      </c>
      <c r="P86" s="332" t="str">
        <f t="shared" si="59"/>
        <v>IT Security Specialist II</v>
      </c>
      <c r="Q86" s="411" cm="1">
        <f t="array" aca="1" ref="Q86" ca="1">ROUND(IF($M86="Y",VLOOKUP($N86,INDIRECT($N$2),Q$5,0)*INDIRECT($M$3),VLOOKUP($N86,INDIRECT($N$2),Q$5,0)),IF(LEFT($E86,1)="N",3,0))</f>
        <v>38.564999999999998</v>
      </c>
      <c r="R86" s="411" cm="1">
        <f t="array" aca="1" ref="R86" ca="1">ROUND(IF($M86="Y",VLOOKUP($N86,INDIRECT($N$2),R$5,0)*INDIRECT($M$3),VLOOKUP($N86,INDIRECT($N$2),R$5,0)),IF(LEFT($E86,1)="N",3,0))</f>
        <v>40.491</v>
      </c>
      <c r="S86" s="411" cm="1">
        <f t="array" aca="1" ref="S86" ca="1">ROUND(IF($M86="Y",VLOOKUP($N86,INDIRECT($N$2),S$5,0)*INDIRECT($M$3),VLOOKUP($N86,INDIRECT($N$2),S$5,0)),IF(LEFT($E86,1)="N",3,0))</f>
        <v>42.517000000000003</v>
      </c>
      <c r="T86" s="411" cm="1">
        <f t="array" aca="1" ref="T86" ca="1">ROUND(IF($M86="Y",VLOOKUP($N86,INDIRECT($N$2),T$5,0)*INDIRECT($M$3),VLOOKUP($N86,INDIRECT($N$2),T$5,0)),IF(LEFT($E86,1)="N",3,0))</f>
        <v>44.64</v>
      </c>
      <c r="U86" s="411" cm="1">
        <f t="array" aca="1" ref="U86" ca="1">ROUND(IF($M86="Y",VLOOKUP($N86,INDIRECT($N$2),U$5,0)*INDIRECT($M$3),VLOOKUP($N86,INDIRECT($N$2),U$5,0)),IF(LEFT($E86,1)="N",3,0))</f>
        <v>46.872</v>
      </c>
      <c r="V86" s="482"/>
      <c r="W86" s="412" t="str">
        <f t="shared" si="68"/>
        <v>Y</v>
      </c>
      <c r="X86" s="355" t="str">
        <f t="shared" si="65"/>
        <v>52926C</v>
      </c>
      <c r="Y86" s="413">
        <f t="shared" si="67"/>
        <v>123</v>
      </c>
      <c r="Z86" s="355" t="str">
        <f t="shared" si="66"/>
        <v>IT Security Specialist II</v>
      </c>
      <c r="AA86" s="414">
        <f t="shared" ca="1" si="60"/>
        <v>38.564999999999998</v>
      </c>
      <c r="AB86" s="414">
        <f t="shared" ca="1" si="61"/>
        <v>40.491</v>
      </c>
      <c r="AC86" s="414">
        <f t="shared" ca="1" si="62"/>
        <v>42.517000000000003</v>
      </c>
      <c r="AD86" s="414">
        <f t="shared" ca="1" si="63"/>
        <v>44.64</v>
      </c>
      <c r="AE86" s="414">
        <f t="shared" ca="1" si="64"/>
        <v>46.872</v>
      </c>
    </row>
    <row r="87" spans="1:31">
      <c r="A87" s="406" t="s">
        <v>206</v>
      </c>
      <c r="B87" s="464" t="s">
        <v>207</v>
      </c>
      <c r="C87" s="406">
        <v>5</v>
      </c>
      <c r="D87" s="407">
        <v>130</v>
      </c>
      <c r="E87" s="406" t="s">
        <v>43</v>
      </c>
      <c r="F87" s="406">
        <v>265</v>
      </c>
      <c r="G87" s="409">
        <f t="shared" ca="1" si="53"/>
        <v>29.664000000000001</v>
      </c>
      <c r="H87" s="409">
        <f t="shared" ca="1" si="54"/>
        <v>31.149000000000001</v>
      </c>
      <c r="I87" s="409">
        <f t="shared" ca="1" si="55"/>
        <v>32.704999999999998</v>
      </c>
      <c r="J87" s="409">
        <f t="shared" ca="1" si="56"/>
        <v>34.340000000000003</v>
      </c>
      <c r="K87" s="409">
        <f t="shared" ca="1" si="57"/>
        <v>36.058</v>
      </c>
      <c r="L87" s="502"/>
      <c r="M87" s="335" t="s">
        <v>588</v>
      </c>
      <c r="N87" s="331" t="str">
        <f t="shared" si="58"/>
        <v>10086C</v>
      </c>
      <c r="O87" s="410">
        <f t="shared" si="52"/>
        <v>130</v>
      </c>
      <c r="P87" s="332" t="str">
        <f t="shared" si="59"/>
        <v>IT Service Desk Agent I</v>
      </c>
      <c r="Q87" s="411" cm="1">
        <f t="array" aca="1" ref="Q87" ca="1">ROUND(IF($M87="Y",VLOOKUP($N87,INDIRECT($N$2),Q$5,0)*INDIRECT($M$3),VLOOKUP($N87,INDIRECT($N$2),Q$5,0)),IF(LEFT($E87,1)="N",3,0))</f>
        <v>29.664000000000001</v>
      </c>
      <c r="R87" s="411" cm="1">
        <f t="array" aca="1" ref="R87" ca="1">ROUND(IF($M87="Y",VLOOKUP($N87,INDIRECT($N$2),R$5,0)*INDIRECT($M$3),VLOOKUP($N87,INDIRECT($N$2),R$5,0)),IF(LEFT($E87,1)="N",3,0))</f>
        <v>31.149000000000001</v>
      </c>
      <c r="S87" s="411" cm="1">
        <f t="array" aca="1" ref="S87" ca="1">ROUND(IF($M87="Y",VLOOKUP($N87,INDIRECT($N$2),S$5,0)*INDIRECT($M$3),VLOOKUP($N87,INDIRECT($N$2),S$5,0)),IF(LEFT($E87,1)="N",3,0))</f>
        <v>32.704999999999998</v>
      </c>
      <c r="T87" s="411" cm="1">
        <f t="array" aca="1" ref="T87" ca="1">ROUND(IF($M87="Y",VLOOKUP($N87,INDIRECT($N$2),T$5,0)*INDIRECT($M$3),VLOOKUP($N87,INDIRECT($N$2),T$5,0)),IF(LEFT($E87,1)="N",3,0))</f>
        <v>34.340000000000003</v>
      </c>
      <c r="U87" s="411" cm="1">
        <f t="array" aca="1" ref="U87" ca="1">ROUND(IF($M87="Y",VLOOKUP($N87,INDIRECT($N$2),U$5,0)*INDIRECT($M$3),VLOOKUP($N87,INDIRECT($N$2),U$5,0)),IF(LEFT($E87,1)="N",3,0))</f>
        <v>36.058</v>
      </c>
      <c r="V87" s="482"/>
      <c r="W87" s="412" t="str">
        <f t="shared" si="68"/>
        <v>Y</v>
      </c>
      <c r="X87" s="355" t="str">
        <f t="shared" si="65"/>
        <v>10086C</v>
      </c>
      <c r="Y87" s="413">
        <f t="shared" si="67"/>
        <v>130</v>
      </c>
      <c r="Z87" s="355" t="str">
        <f t="shared" si="66"/>
        <v>IT Service Desk Agent I</v>
      </c>
      <c r="AA87" s="414">
        <f t="shared" ca="1" si="60"/>
        <v>29.664000000000001</v>
      </c>
      <c r="AB87" s="414">
        <f t="shared" ca="1" si="61"/>
        <v>31.149000000000001</v>
      </c>
      <c r="AC87" s="414">
        <f t="shared" ca="1" si="62"/>
        <v>32.704999999999998</v>
      </c>
      <c r="AD87" s="414">
        <f t="shared" ca="1" si="63"/>
        <v>34.340000000000003</v>
      </c>
      <c r="AE87" s="414">
        <f t="shared" ca="1" si="64"/>
        <v>36.058</v>
      </c>
    </row>
    <row r="88" spans="1:31">
      <c r="A88" s="406" t="s">
        <v>208</v>
      </c>
      <c r="B88" s="464" t="s">
        <v>209</v>
      </c>
      <c r="C88" s="406">
        <v>6</v>
      </c>
      <c r="D88" s="407">
        <v>210</v>
      </c>
      <c r="E88" s="406" t="s">
        <v>43</v>
      </c>
      <c r="F88" s="406">
        <v>300</v>
      </c>
      <c r="G88" s="409">
        <f t="shared" ca="1" si="53"/>
        <v>32.747999999999998</v>
      </c>
      <c r="H88" s="409">
        <f t="shared" ca="1" si="54"/>
        <v>34.380000000000003</v>
      </c>
      <c r="I88" s="409">
        <f t="shared" ca="1" si="55"/>
        <v>36.103000000000002</v>
      </c>
      <c r="J88" s="409">
        <f t="shared" ca="1" si="56"/>
        <v>37.905999999999999</v>
      </c>
      <c r="K88" s="409">
        <f t="shared" ca="1" si="57"/>
        <v>39.802</v>
      </c>
      <c r="L88" s="502"/>
      <c r="M88" s="335" t="s">
        <v>588</v>
      </c>
      <c r="N88" s="331" t="str">
        <f t="shared" si="58"/>
        <v>10087C</v>
      </c>
      <c r="O88" s="410">
        <f t="shared" si="52"/>
        <v>210</v>
      </c>
      <c r="P88" s="332" t="str">
        <f t="shared" si="59"/>
        <v>IT Service Desk Agent II</v>
      </c>
      <c r="Q88" s="411" cm="1">
        <f t="array" aca="1" ref="Q88" ca="1">ROUND(IF($M88="Y",VLOOKUP($N88,INDIRECT($N$2),Q$5,0)*INDIRECT($M$3),VLOOKUP($N88,INDIRECT($N$2),Q$5,0)),IF(LEFT($E88,1)="N",3,0))</f>
        <v>32.747999999999998</v>
      </c>
      <c r="R88" s="411" cm="1">
        <f t="array" aca="1" ref="R88" ca="1">ROUND(IF($M88="Y",VLOOKUP($N88,INDIRECT($N$2),R$5,0)*INDIRECT($M$3),VLOOKUP($N88,INDIRECT($N$2),R$5,0)),IF(LEFT($E88,1)="N",3,0))</f>
        <v>34.380000000000003</v>
      </c>
      <c r="S88" s="411" cm="1">
        <f t="array" aca="1" ref="S88" ca="1">ROUND(IF($M88="Y",VLOOKUP($N88,INDIRECT($N$2),S$5,0)*INDIRECT($M$3),VLOOKUP($N88,INDIRECT($N$2),S$5,0)),IF(LEFT($E88,1)="N",3,0))</f>
        <v>36.103000000000002</v>
      </c>
      <c r="T88" s="411" cm="1">
        <f t="array" aca="1" ref="T88" ca="1">ROUND(IF($M88="Y",VLOOKUP($N88,INDIRECT($N$2),T$5,0)*INDIRECT($M$3),VLOOKUP($N88,INDIRECT($N$2),T$5,0)),IF(LEFT($E88,1)="N",3,0))</f>
        <v>37.905999999999999</v>
      </c>
      <c r="U88" s="411" cm="1">
        <f t="array" aca="1" ref="U88" ca="1">ROUND(IF($M88="Y",VLOOKUP($N88,INDIRECT($N$2),U$5,0)*INDIRECT($M$3),VLOOKUP($N88,INDIRECT($N$2),U$5,0)),IF(LEFT($E88,1)="N",3,0))</f>
        <v>39.802</v>
      </c>
      <c r="V88" s="482"/>
      <c r="W88" s="412" t="str">
        <f t="shared" si="68"/>
        <v>Y</v>
      </c>
      <c r="X88" s="355" t="str">
        <f t="shared" si="65"/>
        <v>10087C</v>
      </c>
      <c r="Y88" s="413">
        <f t="shared" si="67"/>
        <v>210</v>
      </c>
      <c r="Z88" s="355" t="str">
        <f t="shared" si="66"/>
        <v>IT Service Desk Agent II</v>
      </c>
      <c r="AA88" s="414">
        <f t="shared" ca="1" si="60"/>
        <v>32.747999999999998</v>
      </c>
      <c r="AB88" s="414">
        <f t="shared" ca="1" si="61"/>
        <v>34.380000000000003</v>
      </c>
      <c r="AC88" s="414">
        <f t="shared" ca="1" si="62"/>
        <v>36.103000000000002</v>
      </c>
      <c r="AD88" s="414">
        <f t="shared" ca="1" si="63"/>
        <v>37.905999999999999</v>
      </c>
      <c r="AE88" s="414">
        <f t="shared" ca="1" si="64"/>
        <v>39.802</v>
      </c>
    </row>
    <row r="89" spans="1:31">
      <c r="A89" s="406" t="s">
        <v>212</v>
      </c>
      <c r="B89" s="464" t="s">
        <v>214</v>
      </c>
      <c r="C89" s="406">
        <v>5</v>
      </c>
      <c r="D89" s="407" t="s">
        <v>213</v>
      </c>
      <c r="E89" s="406" t="s">
        <v>43</v>
      </c>
      <c r="F89" s="406">
        <v>235</v>
      </c>
      <c r="G89" s="409">
        <f t="shared" ca="1" si="53"/>
        <v>29.504999999999999</v>
      </c>
      <c r="H89" s="409">
        <f t="shared" ca="1" si="54"/>
        <v>30.981000000000002</v>
      </c>
      <c r="I89" s="409">
        <f t="shared" ca="1" si="55"/>
        <v>32.53</v>
      </c>
      <c r="J89" s="409">
        <f t="shared" ca="1" si="56"/>
        <v>34.155999999999999</v>
      </c>
      <c r="K89" s="409">
        <f t="shared" ca="1" si="57"/>
        <v>35.866</v>
      </c>
      <c r="L89" s="502"/>
      <c r="M89" s="335" t="s">
        <v>588</v>
      </c>
      <c r="N89" s="331" t="str">
        <f t="shared" si="58"/>
        <v>05920C</v>
      </c>
      <c r="O89" s="410" t="str">
        <f t="shared" si="52"/>
        <v>073</v>
      </c>
      <c r="P89" s="332" t="str">
        <f t="shared" si="59"/>
        <v xml:space="preserve">Laboratory Technician </v>
      </c>
      <c r="Q89" s="411" cm="1">
        <f t="array" aca="1" ref="Q89" ca="1">ROUND(IF($M89="Y",VLOOKUP($N89,INDIRECT($N$2),Q$5,0)*INDIRECT($M$3),VLOOKUP($N89,INDIRECT($N$2),Q$5,0)),IF(LEFT($E89,1)="N",3,0))</f>
        <v>29.504999999999999</v>
      </c>
      <c r="R89" s="411" cm="1">
        <f t="array" aca="1" ref="R89" ca="1">ROUND(IF($M89="Y",VLOOKUP($N89,INDIRECT($N$2),R$5,0)*INDIRECT($M$3),VLOOKUP($N89,INDIRECT($N$2),R$5,0)),IF(LEFT($E89,1)="N",3,0))</f>
        <v>30.981000000000002</v>
      </c>
      <c r="S89" s="411" cm="1">
        <f t="array" aca="1" ref="S89" ca="1">ROUND(IF($M89="Y",VLOOKUP($N89,INDIRECT($N$2),S$5,0)*INDIRECT($M$3),VLOOKUP($N89,INDIRECT($N$2),S$5,0)),IF(LEFT($E89,1)="N",3,0))</f>
        <v>32.53</v>
      </c>
      <c r="T89" s="411" cm="1">
        <f t="array" aca="1" ref="T89" ca="1">ROUND(IF($M89="Y",VLOOKUP($N89,INDIRECT($N$2),T$5,0)*INDIRECT($M$3),VLOOKUP($N89,INDIRECT($N$2),T$5,0)),IF(LEFT($E89,1)="N",3,0))</f>
        <v>34.155999999999999</v>
      </c>
      <c r="U89" s="411" cm="1">
        <f t="array" aca="1" ref="U89" ca="1">ROUND(IF($M89="Y",VLOOKUP($N89,INDIRECT($N$2),U$5,0)*INDIRECT($M$3),VLOOKUP($N89,INDIRECT($N$2),U$5,0)),IF(LEFT($E89,1)="N",3,0))</f>
        <v>35.866</v>
      </c>
      <c r="V89" s="482"/>
      <c r="W89" s="412" t="str">
        <f t="shared" si="68"/>
        <v>Y</v>
      </c>
      <c r="X89" s="355" t="str">
        <f t="shared" si="65"/>
        <v>05920C</v>
      </c>
      <c r="Y89" s="413" t="str">
        <f t="shared" si="67"/>
        <v>073</v>
      </c>
      <c r="Z89" s="355" t="str">
        <f t="shared" si="66"/>
        <v xml:space="preserve">Laboratory Technician </v>
      </c>
      <c r="AA89" s="414">
        <f t="shared" ca="1" si="60"/>
        <v>29.504999999999999</v>
      </c>
      <c r="AB89" s="414">
        <f t="shared" ca="1" si="61"/>
        <v>30.981000000000002</v>
      </c>
      <c r="AC89" s="414">
        <f t="shared" ca="1" si="62"/>
        <v>32.53</v>
      </c>
      <c r="AD89" s="414">
        <f t="shared" ca="1" si="63"/>
        <v>34.155999999999999</v>
      </c>
      <c r="AE89" s="414">
        <f t="shared" ca="1" si="64"/>
        <v>35.866</v>
      </c>
    </row>
    <row r="90" spans="1:31">
      <c r="A90" s="406" t="s">
        <v>210</v>
      </c>
      <c r="B90" s="464" t="s">
        <v>808</v>
      </c>
      <c r="C90" s="406">
        <v>5</v>
      </c>
      <c r="D90" s="407">
        <v>201</v>
      </c>
      <c r="E90" s="406" t="s">
        <v>43</v>
      </c>
      <c r="F90" s="406">
        <v>235</v>
      </c>
      <c r="G90" s="409">
        <f t="shared" ref="G90" ca="1" si="69">Q90</f>
        <v>23.605</v>
      </c>
      <c r="H90" s="409">
        <f t="shared" ref="H90" ca="1" si="70">R90</f>
        <v>24.783999999999999</v>
      </c>
      <c r="I90" s="409">
        <f t="shared" ref="I90" ca="1" si="71">S90</f>
        <v>26.024000000000001</v>
      </c>
      <c r="J90" s="409">
        <f t="shared" ref="J90" ca="1" si="72">T90</f>
        <v>27.324999999999999</v>
      </c>
      <c r="K90" s="409">
        <f t="shared" ref="K90" ca="1" si="73">U90</f>
        <v>28.69</v>
      </c>
      <c r="L90" s="502"/>
      <c r="M90" s="335" t="s">
        <v>588</v>
      </c>
      <c r="N90" s="331" t="str">
        <f t="shared" ref="N90" si="74">A90</f>
        <v>05910C</v>
      </c>
      <c r="O90" s="410">
        <f t="shared" ref="O90" si="75">D90</f>
        <v>201</v>
      </c>
      <c r="P90" s="332" t="str">
        <f t="shared" ref="P90" si="76">B90</f>
        <v xml:space="preserve">Laboratory Technician Seasonal </v>
      </c>
      <c r="Q90" s="411" cm="1">
        <f t="array" aca="1" ref="Q90" ca="1">ROUND(IF($M90="Y",VLOOKUP($N90,INDIRECT($N$2),Q$5,0)*INDIRECT($M$3),VLOOKUP($N90,INDIRECT($N$2),Q$5,0)),IF(LEFT($E90,1)="N",3,0))</f>
        <v>23.605</v>
      </c>
      <c r="R90" s="411" cm="1">
        <f t="array" aca="1" ref="R90" ca="1">ROUND(IF($M90="Y",VLOOKUP($N90,INDIRECT($N$2),R$5,0)*INDIRECT($M$3),VLOOKUP($N90,INDIRECT($N$2),R$5,0)),IF(LEFT($E90,1)="N",3,0))</f>
        <v>24.783999999999999</v>
      </c>
      <c r="S90" s="411" cm="1">
        <f t="array" aca="1" ref="S90" ca="1">ROUND(IF($M90="Y",VLOOKUP($N90,INDIRECT($N$2),S$5,0)*INDIRECT($M$3),VLOOKUP($N90,INDIRECT($N$2),S$5,0)),IF(LEFT($E90,1)="N",3,0))</f>
        <v>26.024000000000001</v>
      </c>
      <c r="T90" s="411" cm="1">
        <f t="array" aca="1" ref="T90" ca="1">ROUND(IF($M90="Y",VLOOKUP($N90,INDIRECT($N$2),T$5,0)*INDIRECT($M$3),VLOOKUP($N90,INDIRECT($N$2),T$5,0)),IF(LEFT($E90,1)="N",3,0))</f>
        <v>27.324999999999999</v>
      </c>
      <c r="U90" s="411" cm="1">
        <f t="array" aca="1" ref="U90" ca="1">ROUND(IF($M90="Y",VLOOKUP($N90,INDIRECT($N$2),U$5,0)*INDIRECT($M$3),VLOOKUP($N90,INDIRECT($N$2),U$5,0)),IF(LEFT($E90,1)="N",3,0))</f>
        <v>28.69</v>
      </c>
      <c r="V90" s="482"/>
      <c r="W90" s="412" t="str">
        <f t="shared" ref="W90" si="77">M90</f>
        <v>Y</v>
      </c>
      <c r="X90" s="355" t="str">
        <f t="shared" ref="X90" si="78">N90</f>
        <v>05910C</v>
      </c>
      <c r="Y90" s="413">
        <f t="shared" ref="Y90" si="79">O90</f>
        <v>201</v>
      </c>
      <c r="Z90" s="355" t="str">
        <f t="shared" ref="Z90" si="80">P90</f>
        <v xml:space="preserve">Laboratory Technician Seasonal </v>
      </c>
      <c r="AA90" s="414">
        <f t="shared" ref="AA90" ca="1" si="81">IF(LEFT($E90,1)="N",Q90,ROUNDUP(Q90/2080,3))</f>
        <v>23.605</v>
      </c>
      <c r="AB90" s="414">
        <f t="shared" ref="AB90" ca="1" si="82">IF(LEFT($E90,1)="N",R90,ROUNDUP(R90/2080,3))</f>
        <v>24.783999999999999</v>
      </c>
      <c r="AC90" s="414">
        <f t="shared" ref="AC90" ca="1" si="83">IF(LEFT($E90,1)="N",S90,ROUNDUP(S90/2080,3))</f>
        <v>26.024000000000001</v>
      </c>
      <c r="AD90" s="414">
        <f t="shared" ref="AD90" ca="1" si="84">IF(LEFT($E90,1)="N",T90,ROUNDUP(T90/2080,3))</f>
        <v>27.324999999999999</v>
      </c>
      <c r="AE90" s="414">
        <f t="shared" ref="AE90" ca="1" si="85">IF(LEFT($E90,1)="N",U90,ROUNDUP(U90/2080,3))</f>
        <v>28.69</v>
      </c>
    </row>
    <row r="91" spans="1:31">
      <c r="A91" s="406" t="s">
        <v>215</v>
      </c>
      <c r="B91" s="464" t="s">
        <v>216</v>
      </c>
      <c r="C91" s="406">
        <v>7</v>
      </c>
      <c r="D91" s="407" t="s">
        <v>66</v>
      </c>
      <c r="E91" s="406" t="s">
        <v>43</v>
      </c>
      <c r="F91" s="406">
        <v>330</v>
      </c>
      <c r="G91" s="409">
        <f t="shared" ca="1" si="53"/>
        <v>34.75</v>
      </c>
      <c r="H91" s="409">
        <f t="shared" ca="1" si="54"/>
        <v>36.485999999999997</v>
      </c>
      <c r="I91" s="409">
        <f t="shared" ca="1" si="55"/>
        <v>38.311999999999998</v>
      </c>
      <c r="J91" s="409">
        <f t="shared" ca="1" si="56"/>
        <v>40.228000000000002</v>
      </c>
      <c r="K91" s="409">
        <f t="shared" ca="1" si="57"/>
        <v>42.238</v>
      </c>
      <c r="L91" s="502"/>
      <c r="M91" s="335" t="s">
        <v>588</v>
      </c>
      <c r="N91" s="331" t="str">
        <f t="shared" si="58"/>
        <v>05952C</v>
      </c>
      <c r="O91" s="410" t="str">
        <f t="shared" si="52"/>
        <v>064</v>
      </c>
      <c r="P91" s="332" t="str">
        <f t="shared" si="59"/>
        <v>Lead Code Compliance Specialist -Traffic</v>
      </c>
      <c r="Q91" s="411" cm="1">
        <f t="array" aca="1" ref="Q91" ca="1">ROUND(IF($M91="Y",VLOOKUP($N91,INDIRECT($N$2),Q$5,0)*INDIRECT($M$3),VLOOKUP($N91,INDIRECT($N$2),Q$5,0)),IF(LEFT($E91,1)="N",3,0))</f>
        <v>34.75</v>
      </c>
      <c r="R91" s="411" cm="1">
        <f t="array" aca="1" ref="R91" ca="1">ROUND(IF($M91="Y",VLOOKUP($N91,INDIRECT($N$2),R$5,0)*INDIRECT($M$3),VLOOKUP($N91,INDIRECT($N$2),R$5,0)),IF(LEFT($E91,1)="N",3,0))</f>
        <v>36.485999999999997</v>
      </c>
      <c r="S91" s="411" cm="1">
        <f t="array" aca="1" ref="S91" ca="1">ROUND(IF($M91="Y",VLOOKUP($N91,INDIRECT($N$2),S$5,0)*INDIRECT($M$3),VLOOKUP($N91,INDIRECT($N$2),S$5,0)),IF(LEFT($E91,1)="N",3,0))</f>
        <v>38.311999999999998</v>
      </c>
      <c r="T91" s="411" cm="1">
        <f t="array" aca="1" ref="T91" ca="1">ROUND(IF($M91="Y",VLOOKUP($N91,INDIRECT($N$2),T$5,0)*INDIRECT($M$3),VLOOKUP($N91,INDIRECT($N$2),T$5,0)),IF(LEFT($E91,1)="N",3,0))</f>
        <v>40.228000000000002</v>
      </c>
      <c r="U91" s="411" cm="1">
        <f t="array" aca="1" ref="U91" ca="1">ROUND(IF($M91="Y",VLOOKUP($N91,INDIRECT($N$2),U$5,0)*INDIRECT($M$3),VLOOKUP($N91,INDIRECT($N$2),U$5,0)),IF(LEFT($E91,1)="N",3,0))</f>
        <v>42.238</v>
      </c>
      <c r="V91" s="482"/>
      <c r="W91" s="412" t="str">
        <f t="shared" si="68"/>
        <v>Y</v>
      </c>
      <c r="X91" s="355" t="str">
        <f t="shared" si="65"/>
        <v>05952C</v>
      </c>
      <c r="Y91" s="413" t="str">
        <f t="shared" si="67"/>
        <v>064</v>
      </c>
      <c r="Z91" s="355" t="str">
        <f t="shared" si="66"/>
        <v>Lead Code Compliance Specialist -Traffic</v>
      </c>
      <c r="AA91" s="414">
        <f t="shared" ca="1" si="60"/>
        <v>34.75</v>
      </c>
      <c r="AB91" s="414">
        <f t="shared" ca="1" si="61"/>
        <v>36.485999999999997</v>
      </c>
      <c r="AC91" s="414">
        <f t="shared" ca="1" si="62"/>
        <v>38.311999999999998</v>
      </c>
      <c r="AD91" s="414">
        <f t="shared" ca="1" si="63"/>
        <v>40.228000000000002</v>
      </c>
      <c r="AE91" s="414">
        <f t="shared" ca="1" si="64"/>
        <v>42.238</v>
      </c>
    </row>
    <row r="92" spans="1:31">
      <c r="A92" s="406" t="s">
        <v>217</v>
      </c>
      <c r="B92" s="464" t="s">
        <v>219</v>
      </c>
      <c r="C92" s="406">
        <v>9</v>
      </c>
      <c r="D92" s="407" t="s">
        <v>218</v>
      </c>
      <c r="E92" s="406" t="s">
        <v>43</v>
      </c>
      <c r="F92" s="406">
        <v>410</v>
      </c>
      <c r="G92" s="409">
        <f t="shared" ca="1" si="53"/>
        <v>42.94</v>
      </c>
      <c r="H92" s="409">
        <f t="shared" ca="1" si="54"/>
        <v>45.087000000000003</v>
      </c>
      <c r="I92" s="409">
        <f t="shared" ca="1" si="55"/>
        <v>47.341999999999999</v>
      </c>
      <c r="J92" s="409">
        <f t="shared" ca="1" si="56"/>
        <v>49.707000000000001</v>
      </c>
      <c r="K92" s="409">
        <f t="shared" ca="1" si="57"/>
        <v>52.195</v>
      </c>
      <c r="L92" s="502"/>
      <c r="M92" s="335" t="s">
        <v>588</v>
      </c>
      <c r="N92" s="331" t="str">
        <f t="shared" si="58"/>
        <v>05985C</v>
      </c>
      <c r="O92" s="410" t="str">
        <f t="shared" si="52"/>
        <v>101</v>
      </c>
      <c r="P92" s="332" t="str">
        <f t="shared" si="59"/>
        <v xml:space="preserve">Lead Inspector Housing </v>
      </c>
      <c r="Q92" s="411" cm="1">
        <f t="array" aca="1" ref="Q92" ca="1">ROUND(IF($M92="Y",VLOOKUP($N92,INDIRECT($N$2),Q$5,0)*INDIRECT($M$3),VLOOKUP($N92,INDIRECT($N$2),Q$5,0)),IF(LEFT($E92,1)="N",3,0))</f>
        <v>42.94</v>
      </c>
      <c r="R92" s="411" cm="1">
        <f t="array" aca="1" ref="R92" ca="1">ROUND(IF($M92="Y",VLOOKUP($N92,INDIRECT($N$2),R$5,0)*INDIRECT($M$3),VLOOKUP($N92,INDIRECT($N$2),R$5,0)),IF(LEFT($E92,1)="N",3,0))</f>
        <v>45.087000000000003</v>
      </c>
      <c r="S92" s="411" cm="1">
        <f t="array" aca="1" ref="S92" ca="1">ROUND(IF($M92="Y",VLOOKUP($N92,INDIRECT($N$2),S$5,0)*INDIRECT($M$3),VLOOKUP($N92,INDIRECT($N$2),S$5,0)),IF(LEFT($E92,1)="N",3,0))</f>
        <v>47.341999999999999</v>
      </c>
      <c r="T92" s="411" cm="1">
        <f t="array" aca="1" ref="T92" ca="1">ROUND(IF($M92="Y",VLOOKUP($N92,INDIRECT($N$2),T$5,0)*INDIRECT($M$3),VLOOKUP($N92,INDIRECT($N$2),T$5,0)),IF(LEFT($E92,1)="N",3,0))</f>
        <v>49.707000000000001</v>
      </c>
      <c r="U92" s="411" cm="1">
        <f t="array" aca="1" ref="U92" ca="1">ROUND(IF($M92="Y",VLOOKUP($N92,INDIRECT($N$2),U$5,0)*INDIRECT($M$3),VLOOKUP($N92,INDIRECT($N$2),U$5,0)),IF(LEFT($E92,1)="N",3,0))</f>
        <v>52.195</v>
      </c>
      <c r="V92" s="482"/>
      <c r="W92" s="412" t="str">
        <f t="shared" si="68"/>
        <v>Y</v>
      </c>
      <c r="X92" s="355" t="str">
        <f t="shared" si="65"/>
        <v>05985C</v>
      </c>
      <c r="Y92" s="413" t="str">
        <f t="shared" si="67"/>
        <v>101</v>
      </c>
      <c r="Z92" s="355" t="str">
        <f t="shared" si="66"/>
        <v xml:space="preserve">Lead Inspector Housing </v>
      </c>
      <c r="AA92" s="414">
        <f t="shared" ca="1" si="60"/>
        <v>42.94</v>
      </c>
      <c r="AB92" s="414">
        <f t="shared" ca="1" si="61"/>
        <v>45.087000000000003</v>
      </c>
      <c r="AC92" s="414">
        <f t="shared" ca="1" si="62"/>
        <v>47.341999999999999</v>
      </c>
      <c r="AD92" s="414">
        <f t="shared" ca="1" si="63"/>
        <v>49.707000000000001</v>
      </c>
      <c r="AE92" s="414">
        <f t="shared" ca="1" si="64"/>
        <v>52.195</v>
      </c>
    </row>
    <row r="93" spans="1:31">
      <c r="A93" s="406" t="s">
        <v>220</v>
      </c>
      <c r="B93" s="464" t="s">
        <v>453</v>
      </c>
      <c r="C93" s="406">
        <v>9</v>
      </c>
      <c r="D93" s="407">
        <v>101</v>
      </c>
      <c r="E93" s="406" t="s">
        <v>43</v>
      </c>
      <c r="F93" s="406">
        <v>415</v>
      </c>
      <c r="G93" s="409">
        <f t="shared" ca="1" si="53"/>
        <v>42.94</v>
      </c>
      <c r="H93" s="409">
        <f t="shared" ca="1" si="54"/>
        <v>45.087000000000003</v>
      </c>
      <c r="I93" s="409">
        <f t="shared" ca="1" si="55"/>
        <v>47.341999999999999</v>
      </c>
      <c r="J93" s="409">
        <f t="shared" ca="1" si="56"/>
        <v>49.707000000000001</v>
      </c>
      <c r="K93" s="409">
        <f t="shared" ca="1" si="57"/>
        <v>52.195</v>
      </c>
      <c r="L93" s="502"/>
      <c r="M93" s="335" t="s">
        <v>588</v>
      </c>
      <c r="N93" s="331" t="str">
        <f t="shared" si="58"/>
        <v>05995C</v>
      </c>
      <c r="O93" s="410">
        <f t="shared" si="52"/>
        <v>101</v>
      </c>
      <c r="P93" s="332" t="str">
        <f t="shared" si="59"/>
        <v>Lead Inspector Licenses &amp; Con Services</v>
      </c>
      <c r="Q93" s="411" cm="1">
        <f t="array" aca="1" ref="Q93" ca="1">ROUND(IF($M93="Y",VLOOKUP($N93,INDIRECT($N$2),Q$5,0)*INDIRECT($M$3),VLOOKUP($N93,INDIRECT($N$2),Q$5,0)),IF(LEFT($E93,1)="N",3,0))</f>
        <v>42.94</v>
      </c>
      <c r="R93" s="411" cm="1">
        <f t="array" aca="1" ref="R93" ca="1">ROUND(IF($M93="Y",VLOOKUP($N93,INDIRECT($N$2),R$5,0)*INDIRECT($M$3),VLOOKUP($N93,INDIRECT($N$2),R$5,0)),IF(LEFT($E93,1)="N",3,0))</f>
        <v>45.087000000000003</v>
      </c>
      <c r="S93" s="411" cm="1">
        <f t="array" aca="1" ref="S93" ca="1">ROUND(IF($M93="Y",VLOOKUP($N93,INDIRECT($N$2),S$5,0)*INDIRECT($M$3),VLOOKUP($N93,INDIRECT($N$2),S$5,0)),IF(LEFT($E93,1)="N",3,0))</f>
        <v>47.341999999999999</v>
      </c>
      <c r="T93" s="411" cm="1">
        <f t="array" aca="1" ref="T93" ca="1">ROUND(IF($M93="Y",VLOOKUP($N93,INDIRECT($N$2),T$5,0)*INDIRECT($M$3),VLOOKUP($N93,INDIRECT($N$2),T$5,0)),IF(LEFT($E93,1)="N",3,0))</f>
        <v>49.707000000000001</v>
      </c>
      <c r="U93" s="411" cm="1">
        <f t="array" aca="1" ref="U93" ca="1">ROUND(IF($M93="Y",VLOOKUP($N93,INDIRECT($N$2),U$5,0)*INDIRECT($M$3),VLOOKUP($N93,INDIRECT($N$2),U$5,0)),IF(LEFT($E93,1)="N",3,0))</f>
        <v>52.195</v>
      </c>
      <c r="V93" s="482"/>
      <c r="W93" s="412" t="str">
        <f t="shared" si="68"/>
        <v>Y</v>
      </c>
      <c r="X93" s="355" t="str">
        <f t="shared" si="65"/>
        <v>05995C</v>
      </c>
      <c r="Y93" s="413">
        <f t="shared" si="67"/>
        <v>101</v>
      </c>
      <c r="Z93" s="355" t="str">
        <f t="shared" si="66"/>
        <v>Lead Inspector Licenses &amp; Con Services</v>
      </c>
      <c r="AA93" s="414">
        <f t="shared" ca="1" si="60"/>
        <v>42.94</v>
      </c>
      <c r="AB93" s="414">
        <f t="shared" ca="1" si="61"/>
        <v>45.087000000000003</v>
      </c>
      <c r="AC93" s="414">
        <f t="shared" ca="1" si="62"/>
        <v>47.341999999999999</v>
      </c>
      <c r="AD93" s="414">
        <f t="shared" ca="1" si="63"/>
        <v>49.707000000000001</v>
      </c>
      <c r="AE93" s="414">
        <f t="shared" ca="1" si="64"/>
        <v>52.195</v>
      </c>
    </row>
    <row r="94" spans="1:31">
      <c r="A94" s="406" t="s">
        <v>222</v>
      </c>
      <c r="B94" s="464" t="s">
        <v>455</v>
      </c>
      <c r="C94" s="406">
        <v>9</v>
      </c>
      <c r="D94" s="407">
        <v>101</v>
      </c>
      <c r="E94" s="406" t="s">
        <v>43</v>
      </c>
      <c r="F94" s="406">
        <v>410</v>
      </c>
      <c r="G94" s="409">
        <f t="shared" ca="1" si="53"/>
        <v>42.94</v>
      </c>
      <c r="H94" s="409">
        <f t="shared" ca="1" si="54"/>
        <v>45.087000000000003</v>
      </c>
      <c r="I94" s="409">
        <f t="shared" ca="1" si="55"/>
        <v>47.341999999999999</v>
      </c>
      <c r="J94" s="409">
        <f t="shared" ca="1" si="56"/>
        <v>49.707000000000001</v>
      </c>
      <c r="K94" s="409">
        <f t="shared" ca="1" si="57"/>
        <v>52.195</v>
      </c>
      <c r="L94" s="502"/>
      <c r="M94" s="335" t="s">
        <v>588</v>
      </c>
      <c r="N94" s="331" t="str">
        <f t="shared" si="58"/>
        <v>06005C</v>
      </c>
      <c r="O94" s="410">
        <f t="shared" si="52"/>
        <v>101</v>
      </c>
      <c r="P94" s="332" t="str">
        <f t="shared" si="59"/>
        <v>Lead Inspector Problem Properties</v>
      </c>
      <c r="Q94" s="411" cm="1">
        <f t="array" aca="1" ref="Q94" ca="1">ROUND(IF($M94="Y",VLOOKUP($N94,INDIRECT($N$2),Q$5,0)*INDIRECT($M$3),VLOOKUP($N94,INDIRECT($N$2),Q$5,0)),IF(LEFT($E94,1)="N",3,0))</f>
        <v>42.94</v>
      </c>
      <c r="R94" s="411" cm="1">
        <f t="array" aca="1" ref="R94" ca="1">ROUND(IF($M94="Y",VLOOKUP($N94,INDIRECT($N$2),R$5,0)*INDIRECT($M$3),VLOOKUP($N94,INDIRECT($N$2),R$5,0)),IF(LEFT($E94,1)="N",3,0))</f>
        <v>45.087000000000003</v>
      </c>
      <c r="S94" s="411" cm="1">
        <f t="array" aca="1" ref="S94" ca="1">ROUND(IF($M94="Y",VLOOKUP($N94,INDIRECT($N$2),S$5,0)*INDIRECT($M$3),VLOOKUP($N94,INDIRECT($N$2),S$5,0)),IF(LEFT($E94,1)="N",3,0))</f>
        <v>47.341999999999999</v>
      </c>
      <c r="T94" s="411" cm="1">
        <f t="array" aca="1" ref="T94" ca="1">ROUND(IF($M94="Y",VLOOKUP($N94,INDIRECT($N$2),T$5,0)*INDIRECT($M$3),VLOOKUP($N94,INDIRECT($N$2),T$5,0)),IF(LEFT($E94,1)="N",3,0))</f>
        <v>49.707000000000001</v>
      </c>
      <c r="U94" s="411" cm="1">
        <f t="array" aca="1" ref="U94" ca="1">ROUND(IF($M94="Y",VLOOKUP($N94,INDIRECT($N$2),U$5,0)*INDIRECT($M$3),VLOOKUP($N94,INDIRECT($N$2),U$5,0)),IF(LEFT($E94,1)="N",3,0))</f>
        <v>52.195</v>
      </c>
      <c r="V94" s="482"/>
      <c r="W94" s="412" t="str">
        <f t="shared" si="68"/>
        <v>Y</v>
      </c>
      <c r="X94" s="355" t="str">
        <f t="shared" si="65"/>
        <v>06005C</v>
      </c>
      <c r="Y94" s="413">
        <f t="shared" si="67"/>
        <v>101</v>
      </c>
      <c r="Z94" s="355" t="str">
        <f t="shared" si="66"/>
        <v>Lead Inspector Problem Properties</v>
      </c>
      <c r="AA94" s="414">
        <f t="shared" ca="1" si="60"/>
        <v>42.94</v>
      </c>
      <c r="AB94" s="414">
        <f t="shared" ca="1" si="61"/>
        <v>45.087000000000003</v>
      </c>
      <c r="AC94" s="414">
        <f t="shared" ca="1" si="62"/>
        <v>47.341999999999999</v>
      </c>
      <c r="AD94" s="414">
        <f t="shared" ca="1" si="63"/>
        <v>49.707000000000001</v>
      </c>
      <c r="AE94" s="414">
        <f t="shared" ca="1" si="64"/>
        <v>52.195</v>
      </c>
    </row>
    <row r="95" spans="1:31">
      <c r="A95" s="406" t="s">
        <v>722</v>
      </c>
      <c r="B95" s="464" t="s">
        <v>721</v>
      </c>
      <c r="C95" s="406">
        <v>7</v>
      </c>
      <c r="D95" s="407" t="s">
        <v>66</v>
      </c>
      <c r="E95" s="406" t="s">
        <v>43</v>
      </c>
      <c r="F95" s="406">
        <v>320</v>
      </c>
      <c r="G95" s="409">
        <f t="shared" ca="1" si="53"/>
        <v>34.75</v>
      </c>
      <c r="H95" s="409">
        <f t="shared" ca="1" si="54"/>
        <v>36.485999999999997</v>
      </c>
      <c r="I95" s="409">
        <f t="shared" ca="1" si="55"/>
        <v>38.311999999999998</v>
      </c>
      <c r="J95" s="409">
        <f t="shared" ca="1" si="56"/>
        <v>40.228000000000002</v>
      </c>
      <c r="K95" s="409">
        <f t="shared" ca="1" si="57"/>
        <v>42.238</v>
      </c>
      <c r="L95" s="502"/>
      <c r="M95" s="335" t="s">
        <v>588</v>
      </c>
      <c r="N95" s="331" t="str">
        <f t="shared" si="58"/>
        <v>53087C</v>
      </c>
      <c r="O95" s="410" t="str">
        <f t="shared" ref="O95:O126" si="86">D95</f>
        <v>064</v>
      </c>
      <c r="P95" s="332" t="str">
        <f t="shared" si="59"/>
        <v>Lead Utility Billing Specialist</v>
      </c>
      <c r="Q95" s="411" cm="1">
        <f t="array" aca="1" ref="Q95" ca="1">ROUND(IF($M95="Y",VLOOKUP($N95,INDIRECT($N$2),Q$5,0)*INDIRECT($M$3),VLOOKUP($N95,INDIRECT($N$2),Q$5,0)),IF(LEFT($E95,1)="N",3,0))</f>
        <v>34.75</v>
      </c>
      <c r="R95" s="411" cm="1">
        <f t="array" aca="1" ref="R95" ca="1">ROUND(IF($M95="Y",VLOOKUP($N95,INDIRECT($N$2),R$5,0)*INDIRECT($M$3),VLOOKUP($N95,INDIRECT($N$2),R$5,0)),IF(LEFT($E95,1)="N",3,0))</f>
        <v>36.485999999999997</v>
      </c>
      <c r="S95" s="411" cm="1">
        <f t="array" aca="1" ref="S95" ca="1">ROUND(IF($M95="Y",VLOOKUP($N95,INDIRECT($N$2),S$5,0)*INDIRECT($M$3),VLOOKUP($N95,INDIRECT($N$2),S$5,0)),IF(LEFT($E95,1)="N",3,0))</f>
        <v>38.311999999999998</v>
      </c>
      <c r="T95" s="411" cm="1">
        <f t="array" aca="1" ref="T95" ca="1">ROUND(IF($M95="Y",VLOOKUP($N95,INDIRECT($N$2),T$5,0)*INDIRECT($M$3),VLOOKUP($N95,INDIRECT($N$2),T$5,0)),IF(LEFT($E95,1)="N",3,0))</f>
        <v>40.228000000000002</v>
      </c>
      <c r="U95" s="411" cm="1">
        <f t="array" aca="1" ref="U95" ca="1">ROUND(IF($M95="Y",VLOOKUP($N95,INDIRECT($N$2),U$5,0)*INDIRECT($M$3),VLOOKUP($N95,INDIRECT($N$2),U$5,0)),IF(LEFT($E95,1)="N",3,0))</f>
        <v>42.238</v>
      </c>
      <c r="V95" s="482"/>
      <c r="W95" s="412" t="str">
        <f t="shared" si="68"/>
        <v>Y</v>
      </c>
      <c r="X95" s="355" t="str">
        <f t="shared" si="65"/>
        <v>53087C</v>
      </c>
      <c r="Y95" s="413" t="str">
        <f t="shared" si="67"/>
        <v>064</v>
      </c>
      <c r="Z95" s="355" t="str">
        <f t="shared" si="66"/>
        <v>Lead Utility Billing Specialist</v>
      </c>
      <c r="AA95" s="414">
        <f t="shared" ca="1" si="60"/>
        <v>34.75</v>
      </c>
      <c r="AB95" s="414">
        <f t="shared" ca="1" si="61"/>
        <v>36.485999999999997</v>
      </c>
      <c r="AC95" s="414">
        <f t="shared" ca="1" si="62"/>
        <v>38.311999999999998</v>
      </c>
      <c r="AD95" s="414">
        <f t="shared" ca="1" si="63"/>
        <v>40.228000000000002</v>
      </c>
      <c r="AE95" s="414">
        <f t="shared" ca="1" si="64"/>
        <v>42.238</v>
      </c>
    </row>
    <row r="96" spans="1:31">
      <c r="A96" s="406" t="s">
        <v>226</v>
      </c>
      <c r="B96" s="464" t="s">
        <v>227</v>
      </c>
      <c r="C96" s="406">
        <v>5</v>
      </c>
      <c r="D96" s="407" t="s">
        <v>163</v>
      </c>
      <c r="E96" s="406" t="s">
        <v>43</v>
      </c>
      <c r="F96" s="406">
        <v>253</v>
      </c>
      <c r="G96" s="409">
        <f t="shared" ca="1" si="53"/>
        <v>28.361999999999998</v>
      </c>
      <c r="H96" s="409">
        <f t="shared" ca="1" si="54"/>
        <v>29.779</v>
      </c>
      <c r="I96" s="409">
        <f t="shared" ca="1" si="55"/>
        <v>31.27</v>
      </c>
      <c r="J96" s="409">
        <f t="shared" ca="1" si="56"/>
        <v>32.834000000000003</v>
      </c>
      <c r="K96" s="409">
        <f t="shared" ca="1" si="57"/>
        <v>34.475000000000001</v>
      </c>
      <c r="L96" s="502"/>
      <c r="M96" s="335" t="s">
        <v>588</v>
      </c>
      <c r="N96" s="331" t="str">
        <f t="shared" si="58"/>
        <v>06080C</v>
      </c>
      <c r="O96" s="410" t="str">
        <f t="shared" si="86"/>
        <v>051</v>
      </c>
      <c r="P96" s="332" t="str">
        <f t="shared" si="59"/>
        <v xml:space="preserve">Legal Support Specialist </v>
      </c>
      <c r="Q96" s="411" cm="1">
        <f t="array" aca="1" ref="Q96" ca="1">ROUND(IF($M96="Y",VLOOKUP($N96,INDIRECT($N$2),Q$5,0)*INDIRECT($M$3),VLOOKUP($N96,INDIRECT($N$2),Q$5,0)),IF(LEFT($E96,1)="N",3,0))</f>
        <v>28.361999999999998</v>
      </c>
      <c r="R96" s="411" cm="1">
        <f t="array" aca="1" ref="R96" ca="1">ROUND(IF($M96="Y",VLOOKUP($N96,INDIRECT($N$2),R$5,0)*INDIRECT($M$3),VLOOKUP($N96,INDIRECT($N$2),R$5,0)),IF(LEFT($E96,1)="N",3,0))</f>
        <v>29.779</v>
      </c>
      <c r="S96" s="411" cm="1">
        <f t="array" aca="1" ref="S96" ca="1">ROUND(IF($M96="Y",VLOOKUP($N96,INDIRECT($N$2),S$5,0)*INDIRECT($M$3),VLOOKUP($N96,INDIRECT($N$2),S$5,0)),IF(LEFT($E96,1)="N",3,0))</f>
        <v>31.27</v>
      </c>
      <c r="T96" s="411" cm="1">
        <f t="array" aca="1" ref="T96" ca="1">ROUND(IF($M96="Y",VLOOKUP($N96,INDIRECT($N$2),T$5,0)*INDIRECT($M$3),VLOOKUP($N96,INDIRECT($N$2),T$5,0)),IF(LEFT($E96,1)="N",3,0))</f>
        <v>32.834000000000003</v>
      </c>
      <c r="U96" s="411" cm="1">
        <f t="array" aca="1" ref="U96" ca="1">ROUND(IF($M96="Y",VLOOKUP($N96,INDIRECT($N$2),U$5,0)*INDIRECT($M$3),VLOOKUP($N96,INDIRECT($N$2),U$5,0)),IF(LEFT($E96,1)="N",3,0))</f>
        <v>34.475000000000001</v>
      </c>
      <c r="V96" s="482"/>
      <c r="W96" s="412" t="str">
        <f t="shared" si="68"/>
        <v>Y</v>
      </c>
      <c r="X96" s="355" t="str">
        <f t="shared" si="65"/>
        <v>06080C</v>
      </c>
      <c r="Y96" s="413" t="str">
        <f t="shared" si="67"/>
        <v>051</v>
      </c>
      <c r="Z96" s="355" t="str">
        <f t="shared" si="66"/>
        <v xml:space="preserve">Legal Support Specialist </v>
      </c>
      <c r="AA96" s="414">
        <f t="shared" ca="1" si="60"/>
        <v>28.361999999999998</v>
      </c>
      <c r="AB96" s="414">
        <f t="shared" ca="1" si="61"/>
        <v>29.779</v>
      </c>
      <c r="AC96" s="414">
        <f t="shared" ca="1" si="62"/>
        <v>31.27</v>
      </c>
      <c r="AD96" s="414">
        <f t="shared" ca="1" si="63"/>
        <v>32.834000000000003</v>
      </c>
      <c r="AE96" s="414">
        <f t="shared" ca="1" si="64"/>
        <v>34.475000000000001</v>
      </c>
    </row>
    <row r="97" spans="1:31">
      <c r="A97" s="406" t="s">
        <v>504</v>
      </c>
      <c r="B97" s="464" t="s">
        <v>487</v>
      </c>
      <c r="C97" s="406">
        <v>8</v>
      </c>
      <c r="D97" s="407">
        <v>164</v>
      </c>
      <c r="E97" s="406" t="s">
        <v>21</v>
      </c>
      <c r="F97" s="406">
        <v>393</v>
      </c>
      <c r="G97" s="409">
        <f t="shared" ca="1" si="53"/>
        <v>86370</v>
      </c>
      <c r="H97" s="409">
        <f t="shared" ca="1" si="54"/>
        <v>90686</v>
      </c>
      <c r="I97" s="409">
        <f t="shared" ca="1" si="55"/>
        <v>95224</v>
      </c>
      <c r="J97" s="409">
        <f t="shared" ca="1" si="56"/>
        <v>99984</v>
      </c>
      <c r="K97" s="409">
        <f t="shared" ca="1" si="57"/>
        <v>104982</v>
      </c>
      <c r="L97" s="502"/>
      <c r="M97" s="335" t="s">
        <v>588</v>
      </c>
      <c r="N97" s="331" t="str">
        <f t="shared" si="58"/>
        <v>52947C</v>
      </c>
      <c r="O97" s="410">
        <f t="shared" si="86"/>
        <v>164</v>
      </c>
      <c r="P97" s="332" t="str">
        <f t="shared" si="59"/>
        <v>Legislative Clerk</v>
      </c>
      <c r="Q97" s="411" cm="1">
        <f t="array" aca="1" ref="Q97" ca="1">ROUND(IF($M97="Y",VLOOKUP($N97,INDIRECT($N$2),Q$5,0)*INDIRECT($M$3),VLOOKUP($N97,INDIRECT($N$2),Q$5,0)),IF(LEFT($E97,1)="N",3,0))</f>
        <v>86370</v>
      </c>
      <c r="R97" s="411" cm="1">
        <f t="array" aca="1" ref="R97" ca="1">ROUND(IF($M97="Y",VLOOKUP($N97,INDIRECT($N$2),R$5,0)*INDIRECT($M$3),VLOOKUP($N97,INDIRECT($N$2),R$5,0)),IF(LEFT($E97,1)="N",3,0))</f>
        <v>90686</v>
      </c>
      <c r="S97" s="411" cm="1">
        <f t="array" aca="1" ref="S97" ca="1">ROUND(IF($M97="Y",VLOOKUP($N97,INDIRECT($N$2),S$5,0)*INDIRECT($M$3),VLOOKUP($N97,INDIRECT($N$2),S$5,0)),IF(LEFT($E97,1)="N",3,0))</f>
        <v>95224</v>
      </c>
      <c r="T97" s="411" cm="1">
        <f t="array" aca="1" ref="T97" ca="1">ROUND(IF($M97="Y",VLOOKUP($N97,INDIRECT($N$2),T$5,0)*INDIRECT($M$3),VLOOKUP($N97,INDIRECT($N$2),T$5,0)),IF(LEFT($E97,1)="N",3,0))</f>
        <v>99984</v>
      </c>
      <c r="U97" s="411" cm="1">
        <f t="array" aca="1" ref="U97" ca="1">ROUND(IF($M97="Y",VLOOKUP($N97,INDIRECT($N$2),U$5,0)*INDIRECT($M$3),VLOOKUP($N97,INDIRECT($N$2),U$5,0)),IF(LEFT($E97,1)="N",3,0))</f>
        <v>104982</v>
      </c>
      <c r="V97" s="482"/>
      <c r="W97" s="412" t="str">
        <f t="shared" si="68"/>
        <v>Y</v>
      </c>
      <c r="X97" s="355" t="str">
        <f t="shared" si="65"/>
        <v>52947C</v>
      </c>
      <c r="Y97" s="413">
        <f t="shared" si="67"/>
        <v>164</v>
      </c>
      <c r="Z97" s="355" t="str">
        <f t="shared" si="66"/>
        <v>Legislative Clerk</v>
      </c>
      <c r="AA97" s="414">
        <f t="shared" ca="1" si="60"/>
        <v>41.524999999999999</v>
      </c>
      <c r="AB97" s="414">
        <f t="shared" ca="1" si="61"/>
        <v>43.599999999999994</v>
      </c>
      <c r="AC97" s="414">
        <f t="shared" ca="1" si="62"/>
        <v>45.780999999999999</v>
      </c>
      <c r="AD97" s="414">
        <f t="shared" ca="1" si="63"/>
        <v>48.07</v>
      </c>
      <c r="AE97" s="414">
        <f t="shared" ca="1" si="64"/>
        <v>50.472999999999999</v>
      </c>
    </row>
    <row r="98" spans="1:31">
      <c r="A98" s="420" t="s">
        <v>31</v>
      </c>
      <c r="B98" s="467" t="s">
        <v>32</v>
      </c>
      <c r="C98" s="420">
        <v>8</v>
      </c>
      <c r="D98" s="407" t="s">
        <v>24</v>
      </c>
      <c r="E98" s="420" t="s">
        <v>21</v>
      </c>
      <c r="F98" s="420">
        <v>383</v>
      </c>
      <c r="G98" s="409">
        <f t="shared" ca="1" si="53"/>
        <v>83692</v>
      </c>
      <c r="H98" s="409">
        <f t="shared" ca="1" si="54"/>
        <v>87877</v>
      </c>
      <c r="I98" s="409">
        <f t="shared" ca="1" si="55"/>
        <v>92269</v>
      </c>
      <c r="J98" s="409">
        <f t="shared" ca="1" si="56"/>
        <v>96885</v>
      </c>
      <c r="K98" s="409">
        <f t="shared" ca="1" si="57"/>
        <v>101726</v>
      </c>
      <c r="L98" s="502"/>
      <c r="M98" s="335" t="s">
        <v>588</v>
      </c>
      <c r="N98" s="331" t="str">
        <f t="shared" si="58"/>
        <v>06150C</v>
      </c>
      <c r="O98" s="410" t="str">
        <f t="shared" si="86"/>
        <v>097</v>
      </c>
      <c r="P98" s="332" t="str">
        <f t="shared" si="59"/>
        <v>Liability Investigator</v>
      </c>
      <c r="Q98" s="411" cm="1">
        <f t="array" aca="1" ref="Q98" ca="1">ROUND(IF($M98="Y",VLOOKUP($N98,INDIRECT($N$2),Q$5,0)*INDIRECT($M$3),VLOOKUP($N98,INDIRECT($N$2),Q$5,0)),IF(LEFT($E98,1)="N",3,0))</f>
        <v>83692</v>
      </c>
      <c r="R98" s="411" cm="1">
        <f t="array" aca="1" ref="R98" ca="1">ROUND(IF($M98="Y",VLOOKUP($N98,INDIRECT($N$2),R$5,0)*INDIRECT($M$3),VLOOKUP($N98,INDIRECT($N$2),R$5,0)),IF(LEFT($E98,1)="N",3,0))</f>
        <v>87877</v>
      </c>
      <c r="S98" s="411" cm="1">
        <f t="array" aca="1" ref="S98" ca="1">ROUND(IF($M98="Y",VLOOKUP($N98,INDIRECT($N$2),S$5,0)*INDIRECT($M$3),VLOOKUP($N98,INDIRECT($N$2),S$5,0)),IF(LEFT($E98,1)="N",3,0))</f>
        <v>92269</v>
      </c>
      <c r="T98" s="411" cm="1">
        <f t="array" aca="1" ref="T98" ca="1">ROUND(IF($M98="Y",VLOOKUP($N98,INDIRECT($N$2),T$5,0)*INDIRECT($M$3),VLOOKUP($N98,INDIRECT($N$2),T$5,0)),IF(LEFT($E98,1)="N",3,0))</f>
        <v>96885</v>
      </c>
      <c r="U98" s="411" cm="1">
        <f t="array" aca="1" ref="U98" ca="1">ROUND(IF($M98="Y",VLOOKUP($N98,INDIRECT($N$2),U$5,0)*INDIRECT($M$3),VLOOKUP($N98,INDIRECT($N$2),U$5,0)),IF(LEFT($E98,1)="N",3,0))</f>
        <v>101726</v>
      </c>
      <c r="V98" s="482"/>
      <c r="W98" s="412" t="str">
        <f t="shared" si="68"/>
        <v>Y</v>
      </c>
      <c r="X98" s="355" t="str">
        <f t="shared" si="65"/>
        <v>06150C</v>
      </c>
      <c r="Y98" s="413" t="str">
        <f t="shared" si="67"/>
        <v>097</v>
      </c>
      <c r="Z98" s="355" t="str">
        <f t="shared" si="66"/>
        <v>Liability Investigator</v>
      </c>
      <c r="AA98" s="414">
        <f t="shared" ca="1" si="60"/>
        <v>40.236999999999995</v>
      </c>
      <c r="AB98" s="414">
        <f t="shared" ca="1" si="61"/>
        <v>42.248999999999995</v>
      </c>
      <c r="AC98" s="414">
        <f t="shared" ca="1" si="62"/>
        <v>44.360999999999997</v>
      </c>
      <c r="AD98" s="414">
        <f t="shared" ca="1" si="63"/>
        <v>46.58</v>
      </c>
      <c r="AE98" s="414">
        <f t="shared" ca="1" si="64"/>
        <v>48.906999999999996</v>
      </c>
    </row>
    <row r="99" spans="1:31">
      <c r="A99" s="420" t="s">
        <v>33</v>
      </c>
      <c r="B99" s="467" t="s">
        <v>34</v>
      </c>
      <c r="C99" s="420">
        <v>10</v>
      </c>
      <c r="D99" s="407">
        <v>118</v>
      </c>
      <c r="E99" s="420" t="s">
        <v>21</v>
      </c>
      <c r="F99" s="420">
        <v>458</v>
      </c>
      <c r="G99" s="409">
        <f t="shared" ca="1" si="53"/>
        <v>97984</v>
      </c>
      <c r="H99" s="409">
        <f t="shared" ca="1" si="54"/>
        <v>102884</v>
      </c>
      <c r="I99" s="409">
        <f t="shared" ca="1" si="55"/>
        <v>108026</v>
      </c>
      <c r="J99" s="409">
        <f t="shared" ca="1" si="56"/>
        <v>113430</v>
      </c>
      <c r="K99" s="409">
        <f t="shared" ca="1" si="57"/>
        <v>119098</v>
      </c>
      <c r="L99" s="502"/>
      <c r="M99" s="335" t="s">
        <v>588</v>
      </c>
      <c r="N99" s="331" t="str">
        <f t="shared" si="58"/>
        <v>06738C</v>
      </c>
      <c r="O99" s="410">
        <f t="shared" si="86"/>
        <v>118</v>
      </c>
      <c r="P99" s="332" t="str">
        <f t="shared" si="59"/>
        <v>Manager Hazardous Material Inspections</v>
      </c>
      <c r="Q99" s="411" cm="1">
        <f t="array" aca="1" ref="Q99" ca="1">ROUND(IF($M99="Y",VLOOKUP($N99,INDIRECT($N$2),Q$5,0)*INDIRECT($M$3),VLOOKUP($N99,INDIRECT($N$2),Q$5,0)),IF(LEFT($E99,1)="N",3,0))</f>
        <v>97984</v>
      </c>
      <c r="R99" s="411" cm="1">
        <f t="array" aca="1" ref="R99" ca="1">ROUND(IF($M99="Y",VLOOKUP($N99,INDIRECT($N$2),R$5,0)*INDIRECT($M$3),VLOOKUP($N99,INDIRECT($N$2),R$5,0)),IF(LEFT($E99,1)="N",3,0))</f>
        <v>102884</v>
      </c>
      <c r="S99" s="411" cm="1">
        <f t="array" aca="1" ref="S99" ca="1">ROUND(IF($M99="Y",VLOOKUP($N99,INDIRECT($N$2),S$5,0)*INDIRECT($M$3),VLOOKUP($N99,INDIRECT($N$2),S$5,0)),IF(LEFT($E99,1)="N",3,0))</f>
        <v>108026</v>
      </c>
      <c r="T99" s="411" cm="1">
        <f t="array" aca="1" ref="T99" ca="1">ROUND(IF($M99="Y",VLOOKUP($N99,INDIRECT($N$2),T$5,0)*INDIRECT($M$3),VLOOKUP($N99,INDIRECT($N$2),T$5,0)),IF(LEFT($E99,1)="N",3,0))</f>
        <v>113430</v>
      </c>
      <c r="U99" s="411" cm="1">
        <f t="array" aca="1" ref="U99" ca="1">ROUND(IF($M99="Y",VLOOKUP($N99,INDIRECT($N$2),U$5,0)*INDIRECT($M$3),VLOOKUP($N99,INDIRECT($N$2),U$5,0)),IF(LEFT($E99,1)="N",3,0))</f>
        <v>119098</v>
      </c>
      <c r="V99" s="482"/>
      <c r="W99" s="412" t="str">
        <f t="shared" si="68"/>
        <v>Y</v>
      </c>
      <c r="X99" s="355" t="str">
        <f t="shared" si="65"/>
        <v>06738C</v>
      </c>
      <c r="Y99" s="413">
        <f t="shared" si="67"/>
        <v>118</v>
      </c>
      <c r="Z99" s="355" t="str">
        <f t="shared" si="66"/>
        <v>Manager Hazardous Material Inspections</v>
      </c>
      <c r="AA99" s="414">
        <f t="shared" ca="1" si="60"/>
        <v>47.107999999999997</v>
      </c>
      <c r="AB99" s="414">
        <f t="shared" ca="1" si="61"/>
        <v>49.463999999999999</v>
      </c>
      <c r="AC99" s="414">
        <f t="shared" ca="1" si="62"/>
        <v>51.936</v>
      </c>
      <c r="AD99" s="414">
        <f t="shared" ca="1" si="63"/>
        <v>54.533999999999999</v>
      </c>
      <c r="AE99" s="414">
        <f t="shared" ca="1" si="64"/>
        <v>57.259</v>
      </c>
    </row>
    <row r="100" spans="1:31">
      <c r="A100" s="406" t="s">
        <v>228</v>
      </c>
      <c r="B100" s="464" t="s">
        <v>229</v>
      </c>
      <c r="C100" s="406">
        <v>6</v>
      </c>
      <c r="D100" s="407">
        <v>143</v>
      </c>
      <c r="E100" s="406" t="s">
        <v>43</v>
      </c>
      <c r="F100" s="406">
        <v>310</v>
      </c>
      <c r="G100" s="409">
        <f t="shared" ca="1" si="53"/>
        <v>33.459000000000003</v>
      </c>
      <c r="H100" s="409">
        <f t="shared" ca="1" si="54"/>
        <v>35.133000000000003</v>
      </c>
      <c r="I100" s="409">
        <f t="shared" ca="1" si="55"/>
        <v>36.89</v>
      </c>
      <c r="J100" s="409">
        <f t="shared" ca="1" si="56"/>
        <v>38.734999999999999</v>
      </c>
      <c r="K100" s="409">
        <f t="shared" ca="1" si="57"/>
        <v>40.670999999999999</v>
      </c>
      <c r="L100" s="502"/>
      <c r="M100" s="335" t="s">
        <v>588</v>
      </c>
      <c r="N100" s="331" t="str">
        <f t="shared" si="58"/>
        <v>07050C</v>
      </c>
      <c r="O100" s="410">
        <f t="shared" si="86"/>
        <v>143</v>
      </c>
      <c r="P100" s="332" t="str">
        <f t="shared" si="59"/>
        <v>Mayors Office Associate</v>
      </c>
      <c r="Q100" s="411" cm="1">
        <f t="array" aca="1" ref="Q100" ca="1">ROUND(IF($M100="Y",VLOOKUP($N100,INDIRECT($N$2),Q$5,0)*INDIRECT($M$3),VLOOKUP($N100,INDIRECT($N$2),Q$5,0)),IF(LEFT($E100,1)="N",3,0))</f>
        <v>33.459000000000003</v>
      </c>
      <c r="R100" s="411" cm="1">
        <f t="array" aca="1" ref="R100" ca="1">ROUND(IF($M100="Y",VLOOKUP($N100,INDIRECT($N$2),R$5,0)*INDIRECT($M$3),VLOOKUP($N100,INDIRECT($N$2),R$5,0)),IF(LEFT($E100,1)="N",3,0))</f>
        <v>35.133000000000003</v>
      </c>
      <c r="S100" s="411" cm="1">
        <f t="array" aca="1" ref="S100" ca="1">ROUND(IF($M100="Y",VLOOKUP($N100,INDIRECT($N$2),S$5,0)*INDIRECT($M$3),VLOOKUP($N100,INDIRECT($N$2),S$5,0)),IF(LEFT($E100,1)="N",3,0))</f>
        <v>36.89</v>
      </c>
      <c r="T100" s="411" cm="1">
        <f t="array" aca="1" ref="T100" ca="1">ROUND(IF($M100="Y",VLOOKUP($N100,INDIRECT($N$2),T$5,0)*INDIRECT($M$3),VLOOKUP($N100,INDIRECT($N$2),T$5,0)),IF(LEFT($E100,1)="N",3,0))</f>
        <v>38.734999999999999</v>
      </c>
      <c r="U100" s="411" cm="1">
        <f t="array" aca="1" ref="U100" ca="1">ROUND(IF($M100="Y",VLOOKUP($N100,INDIRECT($N$2),U$5,0)*INDIRECT($M$3),VLOOKUP($N100,INDIRECT($N$2),U$5,0)),IF(LEFT($E100,1)="N",3,0))</f>
        <v>40.670999999999999</v>
      </c>
      <c r="V100" s="482"/>
      <c r="W100" s="412" t="str">
        <f t="shared" si="68"/>
        <v>Y</v>
      </c>
      <c r="X100" s="355" t="str">
        <f t="shared" si="65"/>
        <v>07050C</v>
      </c>
      <c r="Y100" s="413">
        <f t="shared" si="67"/>
        <v>143</v>
      </c>
      <c r="Z100" s="355" t="str">
        <f t="shared" si="66"/>
        <v>Mayors Office Associate</v>
      </c>
      <c r="AA100" s="414">
        <f t="shared" ca="1" si="60"/>
        <v>33.459000000000003</v>
      </c>
      <c r="AB100" s="414">
        <f t="shared" ca="1" si="61"/>
        <v>35.133000000000003</v>
      </c>
      <c r="AC100" s="414">
        <f t="shared" ca="1" si="62"/>
        <v>36.89</v>
      </c>
      <c r="AD100" s="414">
        <f t="shared" ca="1" si="63"/>
        <v>38.734999999999999</v>
      </c>
      <c r="AE100" s="414">
        <f t="shared" ca="1" si="64"/>
        <v>40.670999999999999</v>
      </c>
    </row>
    <row r="101" spans="1:31">
      <c r="A101" s="406" t="s">
        <v>230</v>
      </c>
      <c r="B101" s="464" t="s">
        <v>231</v>
      </c>
      <c r="C101" s="406">
        <v>6</v>
      </c>
      <c r="D101" s="407" t="s">
        <v>543</v>
      </c>
      <c r="E101" s="406" t="s">
        <v>43</v>
      </c>
      <c r="F101" s="406">
        <v>298</v>
      </c>
      <c r="G101" s="409">
        <f t="shared" ca="1" si="53"/>
        <v>32.185000000000002</v>
      </c>
      <c r="H101" s="409">
        <f t="shared" ca="1" si="54"/>
        <v>33.792000000000002</v>
      </c>
      <c r="I101" s="409">
        <f t="shared" ca="1" si="55"/>
        <v>35.481999999999999</v>
      </c>
      <c r="J101" s="409">
        <f t="shared" ca="1" si="56"/>
        <v>37.256999999999998</v>
      </c>
      <c r="K101" s="409">
        <f t="shared" ca="1" si="57"/>
        <v>39.119</v>
      </c>
      <c r="L101" s="502"/>
      <c r="M101" s="335" t="s">
        <v>588</v>
      </c>
      <c r="N101" s="331" t="str">
        <f t="shared" si="58"/>
        <v>07089C</v>
      </c>
      <c r="O101" s="410" t="str">
        <f t="shared" si="86"/>
        <v>161</v>
      </c>
      <c r="P101" s="332" t="str">
        <f t="shared" si="59"/>
        <v xml:space="preserve">Medical Assistant </v>
      </c>
      <c r="Q101" s="411" cm="1">
        <f t="array" aca="1" ref="Q101" ca="1">ROUND(IF($M101="Y",VLOOKUP($N101,INDIRECT($N$2),Q$5,0)*INDIRECT($M$3),VLOOKUP($N101,INDIRECT($N$2),Q$5,0)),IF(LEFT($E101,1)="N",3,0))</f>
        <v>32.185000000000002</v>
      </c>
      <c r="R101" s="411" cm="1">
        <f t="array" aca="1" ref="R101" ca="1">ROUND(IF($M101="Y",VLOOKUP($N101,INDIRECT($N$2),R$5,0)*INDIRECT($M$3),VLOOKUP($N101,INDIRECT($N$2),R$5,0)),IF(LEFT($E101,1)="N",3,0))</f>
        <v>33.792000000000002</v>
      </c>
      <c r="S101" s="411" cm="1">
        <f t="array" aca="1" ref="S101" ca="1">ROUND(IF($M101="Y",VLOOKUP($N101,INDIRECT($N$2),S$5,0)*INDIRECT($M$3),VLOOKUP($N101,INDIRECT($N$2),S$5,0)),IF(LEFT($E101,1)="N",3,0))</f>
        <v>35.481999999999999</v>
      </c>
      <c r="T101" s="411" cm="1">
        <f t="array" aca="1" ref="T101" ca="1">ROUND(IF($M101="Y",VLOOKUP($N101,INDIRECT($N$2),T$5,0)*INDIRECT($M$3),VLOOKUP($N101,INDIRECT($N$2),T$5,0)),IF(LEFT($E101,1)="N",3,0))</f>
        <v>37.256999999999998</v>
      </c>
      <c r="U101" s="411" cm="1">
        <f t="array" aca="1" ref="U101" ca="1">ROUND(IF($M101="Y",VLOOKUP($N101,INDIRECT($N$2),U$5,0)*INDIRECT($M$3),VLOOKUP($N101,INDIRECT($N$2),U$5,0)),IF(LEFT($E101,1)="N",3,0))</f>
        <v>39.119</v>
      </c>
      <c r="V101" s="482"/>
      <c r="W101" s="412" t="str">
        <f t="shared" si="68"/>
        <v>Y</v>
      </c>
      <c r="X101" s="355" t="str">
        <f t="shared" si="65"/>
        <v>07089C</v>
      </c>
      <c r="Y101" s="413" t="str">
        <f t="shared" si="67"/>
        <v>161</v>
      </c>
      <c r="Z101" s="355" t="str">
        <f t="shared" si="66"/>
        <v xml:space="preserve">Medical Assistant </v>
      </c>
      <c r="AA101" s="414">
        <f t="shared" ca="1" si="60"/>
        <v>32.185000000000002</v>
      </c>
      <c r="AB101" s="414">
        <f t="shared" ca="1" si="61"/>
        <v>33.792000000000002</v>
      </c>
      <c r="AC101" s="414">
        <f t="shared" ca="1" si="62"/>
        <v>35.481999999999999</v>
      </c>
      <c r="AD101" s="414">
        <f t="shared" ca="1" si="63"/>
        <v>37.256999999999998</v>
      </c>
      <c r="AE101" s="414">
        <f t="shared" ca="1" si="64"/>
        <v>39.119</v>
      </c>
    </row>
    <row r="102" spans="1:31">
      <c r="A102" s="406" t="s">
        <v>232</v>
      </c>
      <c r="B102" s="464" t="s">
        <v>233</v>
      </c>
      <c r="C102" s="406">
        <v>4</v>
      </c>
      <c r="D102" s="407">
        <v>211</v>
      </c>
      <c r="E102" s="406" t="s">
        <v>43</v>
      </c>
      <c r="F102" s="406">
        <v>210</v>
      </c>
      <c r="G102" s="409">
        <f t="shared" ca="1" si="53"/>
        <v>25.19</v>
      </c>
      <c r="H102" s="409">
        <f t="shared" ca="1" si="54"/>
        <v>26.449000000000002</v>
      </c>
      <c r="I102" s="409">
        <f t="shared" ca="1" si="55"/>
        <v>27.771000000000001</v>
      </c>
      <c r="J102" s="409">
        <f t="shared" ca="1" si="56"/>
        <v>29.158999999999999</v>
      </c>
      <c r="K102" s="409">
        <f t="shared" ca="1" si="57"/>
        <v>30.617000000000001</v>
      </c>
      <c r="L102" s="502"/>
      <c r="M102" s="335" t="s">
        <v>588</v>
      </c>
      <c r="N102" s="331" t="str">
        <f t="shared" si="58"/>
        <v>07281C</v>
      </c>
      <c r="O102" s="410">
        <f t="shared" si="86"/>
        <v>211</v>
      </c>
      <c r="P102" s="332" t="str">
        <f t="shared" si="59"/>
        <v xml:space="preserve">Office Support Specialist I </v>
      </c>
      <c r="Q102" s="411" cm="1">
        <f t="array" aca="1" ref="Q102" ca="1">ROUND(IF($M102="Y",VLOOKUP($N102,INDIRECT($N$2),Q$5,0)*INDIRECT($M$3),VLOOKUP($N102,INDIRECT($N$2),Q$5,0)),IF(LEFT($E102,1)="N",3,0))</f>
        <v>25.19</v>
      </c>
      <c r="R102" s="411" cm="1">
        <f t="array" aca="1" ref="R102" ca="1">ROUND(IF($M102="Y",VLOOKUP($N102,INDIRECT($N$2),R$5,0)*INDIRECT($M$3),VLOOKUP($N102,INDIRECT($N$2),R$5,0)),IF(LEFT($E102,1)="N",3,0))</f>
        <v>26.449000000000002</v>
      </c>
      <c r="S102" s="411" cm="1">
        <f t="array" aca="1" ref="S102" ca="1">ROUND(IF($M102="Y",VLOOKUP($N102,INDIRECT($N$2),S$5,0)*INDIRECT($M$3),VLOOKUP($N102,INDIRECT($N$2),S$5,0)),IF(LEFT($E102,1)="N",3,0))</f>
        <v>27.771000000000001</v>
      </c>
      <c r="T102" s="411" cm="1">
        <f t="array" aca="1" ref="T102" ca="1">ROUND(IF($M102="Y",VLOOKUP($N102,INDIRECT($N$2),T$5,0)*INDIRECT($M$3),VLOOKUP($N102,INDIRECT($N$2),T$5,0)),IF(LEFT($E102,1)="N",3,0))</f>
        <v>29.158999999999999</v>
      </c>
      <c r="U102" s="411" cm="1">
        <f t="array" aca="1" ref="U102" ca="1">ROUND(IF($M102="Y",VLOOKUP($N102,INDIRECT($N$2),U$5,0)*INDIRECT($M$3),VLOOKUP($N102,INDIRECT($N$2),U$5,0)),IF(LEFT($E102,1)="N",3,0))</f>
        <v>30.617000000000001</v>
      </c>
      <c r="V102" s="482"/>
      <c r="W102" s="412" t="str">
        <f t="shared" si="68"/>
        <v>Y</v>
      </c>
      <c r="X102" s="355" t="str">
        <f t="shared" si="65"/>
        <v>07281C</v>
      </c>
      <c r="Y102" s="413">
        <f t="shared" si="67"/>
        <v>211</v>
      </c>
      <c r="Z102" s="355" t="str">
        <f t="shared" si="66"/>
        <v xml:space="preserve">Office Support Specialist I </v>
      </c>
      <c r="AA102" s="414">
        <f t="shared" ca="1" si="60"/>
        <v>25.19</v>
      </c>
      <c r="AB102" s="414">
        <f t="shared" ca="1" si="61"/>
        <v>26.449000000000002</v>
      </c>
      <c r="AC102" s="414">
        <f t="shared" ca="1" si="62"/>
        <v>27.771000000000001</v>
      </c>
      <c r="AD102" s="414">
        <f t="shared" ca="1" si="63"/>
        <v>29.158999999999999</v>
      </c>
      <c r="AE102" s="414">
        <f t="shared" ca="1" si="64"/>
        <v>30.617000000000001</v>
      </c>
    </row>
    <row r="103" spans="1:31">
      <c r="A103" s="406" t="s">
        <v>234</v>
      </c>
      <c r="B103" s="464" t="s">
        <v>235</v>
      </c>
      <c r="C103" s="406">
        <v>5</v>
      </c>
      <c r="D103" s="407" t="s">
        <v>163</v>
      </c>
      <c r="E103" s="406" t="s">
        <v>43</v>
      </c>
      <c r="F103" s="406">
        <v>253</v>
      </c>
      <c r="G103" s="409">
        <f t="shared" ref="G103:G134" ca="1" si="87">Q103</f>
        <v>28.361999999999998</v>
      </c>
      <c r="H103" s="409">
        <f t="shared" ref="H103:H134" ca="1" si="88">R103</f>
        <v>29.779</v>
      </c>
      <c r="I103" s="409">
        <f t="shared" ref="I103:I134" ca="1" si="89">S103</f>
        <v>31.27</v>
      </c>
      <c r="J103" s="409">
        <f t="shared" ref="J103:J134" ca="1" si="90">T103</f>
        <v>32.834000000000003</v>
      </c>
      <c r="K103" s="409">
        <f t="shared" ref="K103:K134" ca="1" si="91">U103</f>
        <v>34.475000000000001</v>
      </c>
      <c r="L103" s="502"/>
      <c r="M103" s="335" t="s">
        <v>588</v>
      </c>
      <c r="N103" s="331" t="str">
        <f t="shared" ref="N103:N134" si="92">A103</f>
        <v>07284C</v>
      </c>
      <c r="O103" s="410" t="str">
        <f t="shared" si="86"/>
        <v>051</v>
      </c>
      <c r="P103" s="332" t="str">
        <f t="shared" ref="P103:P134" si="93">B103</f>
        <v xml:space="preserve">Office Support Specialist II </v>
      </c>
      <c r="Q103" s="411" cm="1">
        <f t="array" aca="1" ref="Q103" ca="1">ROUND(IF($M103="Y",VLOOKUP($N103,INDIRECT($N$2),Q$5,0)*INDIRECT($M$3),VLOOKUP($N103,INDIRECT($N$2),Q$5,0)),IF(LEFT($E103,1)="N",3,0))</f>
        <v>28.361999999999998</v>
      </c>
      <c r="R103" s="411" cm="1">
        <f t="array" aca="1" ref="R103" ca="1">ROUND(IF($M103="Y",VLOOKUP($N103,INDIRECT($N$2),R$5,0)*INDIRECT($M$3),VLOOKUP($N103,INDIRECT($N$2),R$5,0)),IF(LEFT($E103,1)="N",3,0))</f>
        <v>29.779</v>
      </c>
      <c r="S103" s="411" cm="1">
        <f t="array" aca="1" ref="S103" ca="1">ROUND(IF($M103="Y",VLOOKUP($N103,INDIRECT($N$2),S$5,0)*INDIRECT($M$3),VLOOKUP($N103,INDIRECT($N$2),S$5,0)),IF(LEFT($E103,1)="N",3,0))</f>
        <v>31.27</v>
      </c>
      <c r="T103" s="411" cm="1">
        <f t="array" aca="1" ref="T103" ca="1">ROUND(IF($M103="Y",VLOOKUP($N103,INDIRECT($N$2),T$5,0)*INDIRECT($M$3),VLOOKUP($N103,INDIRECT($N$2),T$5,0)),IF(LEFT($E103,1)="N",3,0))</f>
        <v>32.834000000000003</v>
      </c>
      <c r="U103" s="411" cm="1">
        <f t="array" aca="1" ref="U103" ca="1">ROUND(IF($M103="Y",VLOOKUP($N103,INDIRECT($N$2),U$5,0)*INDIRECT($M$3),VLOOKUP($N103,INDIRECT($N$2),U$5,0)),IF(LEFT($E103,1)="N",3,0))</f>
        <v>34.475000000000001</v>
      </c>
      <c r="V103" s="482"/>
      <c r="W103" s="412" t="str">
        <f t="shared" si="68"/>
        <v>Y</v>
      </c>
      <c r="X103" s="355" t="str">
        <f t="shared" si="65"/>
        <v>07284C</v>
      </c>
      <c r="Y103" s="413" t="str">
        <f t="shared" si="67"/>
        <v>051</v>
      </c>
      <c r="Z103" s="355" t="str">
        <f t="shared" si="66"/>
        <v xml:space="preserve">Office Support Specialist II </v>
      </c>
      <c r="AA103" s="414">
        <f t="shared" ref="AA103:AA134" ca="1" si="94">IF(LEFT($E103,1)="N",Q103,ROUNDUP(Q103/2080,3))</f>
        <v>28.361999999999998</v>
      </c>
      <c r="AB103" s="414">
        <f t="shared" ref="AB103:AB134" ca="1" si="95">IF(LEFT($E103,1)="N",R103,ROUNDUP(R103/2080,3))</f>
        <v>29.779</v>
      </c>
      <c r="AC103" s="414">
        <f t="shared" ref="AC103:AC134" ca="1" si="96">IF(LEFT($E103,1)="N",S103,ROUNDUP(S103/2080,3))</f>
        <v>31.27</v>
      </c>
      <c r="AD103" s="414">
        <f t="shared" ref="AD103:AD134" ca="1" si="97">IF(LEFT($E103,1)="N",T103,ROUNDUP(T103/2080,3))</f>
        <v>32.834000000000003</v>
      </c>
      <c r="AE103" s="414">
        <f t="shared" ref="AE103:AE134" ca="1" si="98">IF(LEFT($E103,1)="N",U103,ROUNDUP(U103/2080,3))</f>
        <v>34.475000000000001</v>
      </c>
    </row>
    <row r="104" spans="1:31">
      <c r="A104" s="406" t="s">
        <v>236</v>
      </c>
      <c r="B104" s="464" t="s">
        <v>237</v>
      </c>
      <c r="C104" s="406">
        <v>6</v>
      </c>
      <c r="D104" s="407" t="s">
        <v>105</v>
      </c>
      <c r="E104" s="406" t="s">
        <v>43</v>
      </c>
      <c r="F104" s="406">
        <v>280</v>
      </c>
      <c r="G104" s="409">
        <f t="shared" ca="1" si="87"/>
        <v>30.927</v>
      </c>
      <c r="H104" s="409">
        <f t="shared" ca="1" si="88"/>
        <v>32.475999999999999</v>
      </c>
      <c r="I104" s="409">
        <f t="shared" ca="1" si="89"/>
        <v>34.095999999999997</v>
      </c>
      <c r="J104" s="409">
        <f t="shared" ca="1" si="90"/>
        <v>35.805</v>
      </c>
      <c r="K104" s="409">
        <f t="shared" ca="1" si="91"/>
        <v>37.594000000000001</v>
      </c>
      <c r="L104" s="502"/>
      <c r="M104" s="335" t="s">
        <v>588</v>
      </c>
      <c r="N104" s="331" t="str">
        <f t="shared" si="92"/>
        <v>07285C</v>
      </c>
      <c r="O104" s="410" t="str">
        <f t="shared" si="86"/>
        <v>076</v>
      </c>
      <c r="P104" s="332" t="str">
        <f t="shared" si="93"/>
        <v xml:space="preserve">Office Support Specialist III </v>
      </c>
      <c r="Q104" s="411" cm="1">
        <f t="array" aca="1" ref="Q104" ca="1">ROUND(IF($M104="Y",VLOOKUP($N104,INDIRECT($N$2),Q$5,0)*INDIRECT($M$3),VLOOKUP($N104,INDIRECT($N$2),Q$5,0)),IF(LEFT($E104,1)="N",3,0))</f>
        <v>30.927</v>
      </c>
      <c r="R104" s="411" cm="1">
        <f t="array" aca="1" ref="R104" ca="1">ROUND(IF($M104="Y",VLOOKUP($N104,INDIRECT($N$2),R$5,0)*INDIRECT($M$3),VLOOKUP($N104,INDIRECT($N$2),R$5,0)),IF(LEFT($E104,1)="N",3,0))</f>
        <v>32.475999999999999</v>
      </c>
      <c r="S104" s="411" cm="1">
        <f t="array" aca="1" ref="S104" ca="1">ROUND(IF($M104="Y",VLOOKUP($N104,INDIRECT($N$2),S$5,0)*INDIRECT($M$3),VLOOKUP($N104,INDIRECT($N$2),S$5,0)),IF(LEFT($E104,1)="N",3,0))</f>
        <v>34.095999999999997</v>
      </c>
      <c r="T104" s="411" cm="1">
        <f t="array" aca="1" ref="T104" ca="1">ROUND(IF($M104="Y",VLOOKUP($N104,INDIRECT($N$2),T$5,0)*INDIRECT($M$3),VLOOKUP($N104,INDIRECT($N$2),T$5,0)),IF(LEFT($E104,1)="N",3,0))</f>
        <v>35.805</v>
      </c>
      <c r="U104" s="411" cm="1">
        <f t="array" aca="1" ref="U104" ca="1">ROUND(IF($M104="Y",VLOOKUP($N104,INDIRECT($N$2),U$5,0)*INDIRECT($M$3),VLOOKUP($N104,INDIRECT($N$2),U$5,0)),IF(LEFT($E104,1)="N",3,0))</f>
        <v>37.594000000000001</v>
      </c>
      <c r="V104" s="482"/>
      <c r="W104" s="412" t="str">
        <f t="shared" si="68"/>
        <v>Y</v>
      </c>
      <c r="X104" s="355" t="str">
        <f t="shared" si="65"/>
        <v>07285C</v>
      </c>
      <c r="Y104" s="413" t="str">
        <f t="shared" si="67"/>
        <v>076</v>
      </c>
      <c r="Z104" s="355" t="str">
        <f t="shared" si="66"/>
        <v xml:space="preserve">Office Support Specialist III </v>
      </c>
      <c r="AA104" s="414">
        <f t="shared" ca="1" si="94"/>
        <v>30.927</v>
      </c>
      <c r="AB104" s="414">
        <f t="shared" ca="1" si="95"/>
        <v>32.475999999999999</v>
      </c>
      <c r="AC104" s="414">
        <f t="shared" ca="1" si="96"/>
        <v>34.095999999999997</v>
      </c>
      <c r="AD104" s="414">
        <f t="shared" ca="1" si="97"/>
        <v>35.805</v>
      </c>
      <c r="AE104" s="414">
        <f t="shared" ca="1" si="98"/>
        <v>37.594000000000001</v>
      </c>
    </row>
    <row r="105" spans="1:31">
      <c r="A105" s="406" t="s">
        <v>469</v>
      </c>
      <c r="B105" s="464" t="s">
        <v>673</v>
      </c>
      <c r="C105" s="406">
        <v>6</v>
      </c>
      <c r="D105" s="407" t="s">
        <v>113</v>
      </c>
      <c r="E105" s="406" t="s">
        <v>43</v>
      </c>
      <c r="F105" s="406">
        <v>308</v>
      </c>
      <c r="G105" s="409">
        <f t="shared" ca="1" si="87"/>
        <v>33.459000000000003</v>
      </c>
      <c r="H105" s="409">
        <f t="shared" ca="1" si="88"/>
        <v>35.133000000000003</v>
      </c>
      <c r="I105" s="409">
        <f t="shared" ca="1" si="89"/>
        <v>36.89</v>
      </c>
      <c r="J105" s="409">
        <f t="shared" ca="1" si="90"/>
        <v>38.734999999999999</v>
      </c>
      <c r="K105" s="409">
        <f t="shared" ca="1" si="91"/>
        <v>40.670999999999999</v>
      </c>
      <c r="L105" s="502"/>
      <c r="M105" s="335" t="s">
        <v>588</v>
      </c>
      <c r="N105" s="331" t="str">
        <f t="shared" si="92"/>
        <v>06013C</v>
      </c>
      <c r="O105" s="410" t="str">
        <f t="shared" si="86"/>
        <v>140</v>
      </c>
      <c r="P105" s="332" t="str">
        <f t="shared" si="93"/>
        <v>Outreach &amp; Relocation Coordinator</v>
      </c>
      <c r="Q105" s="411" cm="1">
        <f t="array" aca="1" ref="Q105" ca="1">ROUND(IF($M105="Y",VLOOKUP($N105,INDIRECT($N$2),Q$5,0)*INDIRECT($M$3),VLOOKUP($N105,INDIRECT($N$2),Q$5,0)),IF(LEFT($E105,1)="N",3,0))</f>
        <v>33.459000000000003</v>
      </c>
      <c r="R105" s="411" cm="1">
        <f t="array" aca="1" ref="R105" ca="1">ROUND(IF($M105="Y",VLOOKUP($N105,INDIRECT($N$2),R$5,0)*INDIRECT($M$3),VLOOKUP($N105,INDIRECT($N$2),R$5,0)),IF(LEFT($E105,1)="N",3,0))</f>
        <v>35.133000000000003</v>
      </c>
      <c r="S105" s="411" cm="1">
        <f t="array" aca="1" ref="S105" ca="1">ROUND(IF($M105="Y",VLOOKUP($N105,INDIRECT($N$2),S$5,0)*INDIRECT($M$3),VLOOKUP($N105,INDIRECT($N$2),S$5,0)),IF(LEFT($E105,1)="N",3,0))</f>
        <v>36.89</v>
      </c>
      <c r="T105" s="411" cm="1">
        <f t="array" aca="1" ref="T105" ca="1">ROUND(IF($M105="Y",VLOOKUP($N105,INDIRECT($N$2),T$5,0)*INDIRECT($M$3),VLOOKUP($N105,INDIRECT($N$2),T$5,0)),IF(LEFT($E105,1)="N",3,0))</f>
        <v>38.734999999999999</v>
      </c>
      <c r="U105" s="411" cm="1">
        <f t="array" aca="1" ref="U105" ca="1">ROUND(IF($M105="Y",VLOOKUP($N105,INDIRECT($N$2),U$5,0)*INDIRECT($M$3),VLOOKUP($N105,INDIRECT($N$2),U$5,0)),IF(LEFT($E105,1)="N",3,0))</f>
        <v>40.670999999999999</v>
      </c>
      <c r="V105" s="482"/>
      <c r="W105" s="412" t="str">
        <f t="shared" si="68"/>
        <v>Y</v>
      </c>
      <c r="X105" s="355" t="str">
        <f t="shared" si="65"/>
        <v>06013C</v>
      </c>
      <c r="Y105" s="413" t="str">
        <f t="shared" si="67"/>
        <v>140</v>
      </c>
      <c r="Z105" s="355" t="str">
        <f t="shared" si="66"/>
        <v>Outreach &amp; Relocation Coordinator</v>
      </c>
      <c r="AA105" s="414">
        <f t="shared" ca="1" si="94"/>
        <v>33.459000000000003</v>
      </c>
      <c r="AB105" s="414">
        <f t="shared" ca="1" si="95"/>
        <v>35.133000000000003</v>
      </c>
      <c r="AC105" s="414">
        <f t="shared" ca="1" si="96"/>
        <v>36.89</v>
      </c>
      <c r="AD105" s="414">
        <f t="shared" ca="1" si="97"/>
        <v>38.734999999999999</v>
      </c>
      <c r="AE105" s="414">
        <f t="shared" ca="1" si="98"/>
        <v>40.670999999999999</v>
      </c>
    </row>
    <row r="106" spans="1:31">
      <c r="A106" s="406" t="s">
        <v>242</v>
      </c>
      <c r="B106" s="464" t="s">
        <v>243</v>
      </c>
      <c r="C106" s="406">
        <v>7</v>
      </c>
      <c r="D106" s="407" t="s">
        <v>121</v>
      </c>
      <c r="E106" s="406" t="s">
        <v>43</v>
      </c>
      <c r="F106" s="406">
        <v>323</v>
      </c>
      <c r="G106" s="409">
        <f t="shared" ca="1" si="87"/>
        <v>34.75</v>
      </c>
      <c r="H106" s="409">
        <f t="shared" ca="1" si="88"/>
        <v>36.485999999999997</v>
      </c>
      <c r="I106" s="409">
        <f t="shared" ca="1" si="89"/>
        <v>38.311999999999998</v>
      </c>
      <c r="J106" s="409">
        <f t="shared" ca="1" si="90"/>
        <v>40.228000000000002</v>
      </c>
      <c r="K106" s="409">
        <f t="shared" ca="1" si="91"/>
        <v>42.238999999999997</v>
      </c>
      <c r="L106" s="502"/>
      <c r="M106" s="335" t="s">
        <v>588</v>
      </c>
      <c r="N106" s="331" t="str">
        <f t="shared" si="92"/>
        <v>07644C</v>
      </c>
      <c r="O106" s="410" t="str">
        <f t="shared" si="86"/>
        <v>084</v>
      </c>
      <c r="P106" s="332" t="str">
        <f t="shared" si="93"/>
        <v>Payroll Technician</v>
      </c>
      <c r="Q106" s="411" cm="1">
        <f t="array" aca="1" ref="Q106" ca="1">ROUND(IF($M106="Y",VLOOKUP($N106,INDIRECT($N$2),Q$5,0)*INDIRECT($M$3),VLOOKUP($N106,INDIRECT($N$2),Q$5,0)),IF(LEFT($E106,1)="N",3,0))</f>
        <v>34.75</v>
      </c>
      <c r="R106" s="411" cm="1">
        <f t="array" aca="1" ref="R106" ca="1">ROUND(IF($M106="Y",VLOOKUP($N106,INDIRECT($N$2),R$5,0)*INDIRECT($M$3),VLOOKUP($N106,INDIRECT($N$2),R$5,0)),IF(LEFT($E106,1)="N",3,0))</f>
        <v>36.485999999999997</v>
      </c>
      <c r="S106" s="411" cm="1">
        <f t="array" aca="1" ref="S106" ca="1">ROUND(IF($M106="Y",VLOOKUP($N106,INDIRECT($N$2),S$5,0)*INDIRECT($M$3),VLOOKUP($N106,INDIRECT($N$2),S$5,0)),IF(LEFT($E106,1)="N",3,0))</f>
        <v>38.311999999999998</v>
      </c>
      <c r="T106" s="411" cm="1">
        <f t="array" aca="1" ref="T106" ca="1">ROUND(IF($M106="Y",VLOOKUP($N106,INDIRECT($N$2),T$5,0)*INDIRECT($M$3),VLOOKUP($N106,INDIRECT($N$2),T$5,0)),IF(LEFT($E106,1)="N",3,0))</f>
        <v>40.228000000000002</v>
      </c>
      <c r="U106" s="411" cm="1">
        <f t="array" aca="1" ref="U106" ca="1">ROUND(IF($M106="Y",VLOOKUP($N106,INDIRECT($N$2),U$5,0)*INDIRECT($M$3),VLOOKUP($N106,INDIRECT($N$2),U$5,0)),IF(LEFT($E106,1)="N",3,0))</f>
        <v>42.238999999999997</v>
      </c>
      <c r="V106" s="482"/>
      <c r="W106" s="412" t="str">
        <f t="shared" si="68"/>
        <v>Y</v>
      </c>
      <c r="X106" s="355" t="str">
        <f t="shared" si="65"/>
        <v>07644C</v>
      </c>
      <c r="Y106" s="413" t="str">
        <f t="shared" si="67"/>
        <v>084</v>
      </c>
      <c r="Z106" s="355" t="str">
        <f t="shared" si="66"/>
        <v>Payroll Technician</v>
      </c>
      <c r="AA106" s="414">
        <f t="shared" ca="1" si="94"/>
        <v>34.75</v>
      </c>
      <c r="AB106" s="414">
        <f t="shared" ca="1" si="95"/>
        <v>36.485999999999997</v>
      </c>
      <c r="AC106" s="414">
        <f t="shared" ca="1" si="96"/>
        <v>38.311999999999998</v>
      </c>
      <c r="AD106" s="414">
        <f t="shared" ca="1" si="97"/>
        <v>40.228000000000002</v>
      </c>
      <c r="AE106" s="414">
        <f t="shared" ca="1" si="98"/>
        <v>42.238999999999997</v>
      </c>
    </row>
    <row r="107" spans="1:31">
      <c r="A107" s="406" t="s">
        <v>244</v>
      </c>
      <c r="B107" s="464" t="s">
        <v>246</v>
      </c>
      <c r="C107" s="406">
        <v>9</v>
      </c>
      <c r="D107" s="407" t="s">
        <v>245</v>
      </c>
      <c r="E107" s="406" t="s">
        <v>43</v>
      </c>
      <c r="F107" s="406">
        <v>413</v>
      </c>
      <c r="G107" s="409">
        <f t="shared" ca="1" si="87"/>
        <v>42.399000000000001</v>
      </c>
      <c r="H107" s="409">
        <f t="shared" ca="1" si="88"/>
        <v>44.518999999999998</v>
      </c>
      <c r="I107" s="409">
        <f t="shared" ca="1" si="89"/>
        <v>46.747</v>
      </c>
      <c r="J107" s="409">
        <f t="shared" ca="1" si="90"/>
        <v>49.085000000000001</v>
      </c>
      <c r="K107" s="409">
        <f t="shared" ca="1" si="91"/>
        <v>51.536000000000001</v>
      </c>
      <c r="L107" s="502"/>
      <c r="M107" s="335" t="s">
        <v>588</v>
      </c>
      <c r="N107" s="331" t="str">
        <f t="shared" si="92"/>
        <v>07825C</v>
      </c>
      <c r="O107" s="410" t="str">
        <f t="shared" si="86"/>
        <v>103</v>
      </c>
      <c r="P107" s="332" t="str">
        <f t="shared" si="93"/>
        <v xml:space="preserve">Plan Examiner I  </v>
      </c>
      <c r="Q107" s="411" cm="1">
        <f t="array" aca="1" ref="Q107" ca="1">ROUND(IF($M107="Y",VLOOKUP($N107,INDIRECT($N$2),Q$5,0)*INDIRECT($M$3),VLOOKUP($N107,INDIRECT($N$2),Q$5,0)),IF(LEFT($E107,1)="N",3,0))</f>
        <v>42.399000000000001</v>
      </c>
      <c r="R107" s="411" cm="1">
        <f t="array" aca="1" ref="R107" ca="1">ROUND(IF($M107="Y",VLOOKUP($N107,INDIRECT($N$2),R$5,0)*INDIRECT($M$3),VLOOKUP($N107,INDIRECT($N$2),R$5,0)),IF(LEFT($E107,1)="N",3,0))</f>
        <v>44.518999999999998</v>
      </c>
      <c r="S107" s="411" cm="1">
        <f t="array" aca="1" ref="S107" ca="1">ROUND(IF($M107="Y",VLOOKUP($N107,INDIRECT($N$2),S$5,0)*INDIRECT($M$3),VLOOKUP($N107,INDIRECT($N$2),S$5,0)),IF(LEFT($E107,1)="N",3,0))</f>
        <v>46.747</v>
      </c>
      <c r="T107" s="411" cm="1">
        <f t="array" aca="1" ref="T107" ca="1">ROUND(IF($M107="Y",VLOOKUP($N107,INDIRECT($N$2),T$5,0)*INDIRECT($M$3),VLOOKUP($N107,INDIRECT($N$2),T$5,0)),IF(LEFT($E107,1)="N",3,0))</f>
        <v>49.085000000000001</v>
      </c>
      <c r="U107" s="411" cm="1">
        <f t="array" aca="1" ref="U107" ca="1">ROUND(IF($M107="Y",VLOOKUP($N107,INDIRECT($N$2),U$5,0)*INDIRECT($M$3),VLOOKUP($N107,INDIRECT($N$2),U$5,0)),IF(LEFT($E107,1)="N",3,0))</f>
        <v>51.536000000000001</v>
      </c>
      <c r="V107" s="482"/>
      <c r="W107" s="412" t="str">
        <f t="shared" si="68"/>
        <v>Y</v>
      </c>
      <c r="X107" s="355" t="str">
        <f t="shared" si="65"/>
        <v>07825C</v>
      </c>
      <c r="Y107" s="413" t="str">
        <f t="shared" si="67"/>
        <v>103</v>
      </c>
      <c r="Z107" s="355" t="str">
        <f t="shared" si="66"/>
        <v xml:space="preserve">Plan Examiner I  </v>
      </c>
      <c r="AA107" s="414">
        <f t="shared" ca="1" si="94"/>
        <v>42.399000000000001</v>
      </c>
      <c r="AB107" s="414">
        <f t="shared" ca="1" si="95"/>
        <v>44.518999999999998</v>
      </c>
      <c r="AC107" s="414">
        <f t="shared" ca="1" si="96"/>
        <v>46.747</v>
      </c>
      <c r="AD107" s="414">
        <f t="shared" ca="1" si="97"/>
        <v>49.085000000000001</v>
      </c>
      <c r="AE107" s="414">
        <f t="shared" ca="1" si="98"/>
        <v>51.536000000000001</v>
      </c>
    </row>
    <row r="108" spans="1:31">
      <c r="A108" s="406" t="s">
        <v>552</v>
      </c>
      <c r="B108" s="464" t="s">
        <v>798</v>
      </c>
      <c r="C108" s="406">
        <v>7</v>
      </c>
      <c r="D108" s="407">
        <v>155</v>
      </c>
      <c r="E108" s="406" t="s">
        <v>43</v>
      </c>
      <c r="F108" s="406">
        <v>338</v>
      </c>
      <c r="G108" s="409">
        <f t="shared" ca="1" si="87"/>
        <v>35.991</v>
      </c>
      <c r="H108" s="409">
        <f t="shared" ca="1" si="88"/>
        <v>37.792999999999999</v>
      </c>
      <c r="I108" s="409">
        <f t="shared" ca="1" si="89"/>
        <v>39.682000000000002</v>
      </c>
      <c r="J108" s="409">
        <f t="shared" ca="1" si="90"/>
        <v>41.665999999999997</v>
      </c>
      <c r="K108" s="409">
        <f t="shared" ca="1" si="91"/>
        <v>43.750999999999998</v>
      </c>
      <c r="L108" s="502"/>
      <c r="M108" s="335" t="s">
        <v>588</v>
      </c>
      <c r="N108" s="331" t="str">
        <f t="shared" si="92"/>
        <v>59412C</v>
      </c>
      <c r="O108" s="410">
        <f t="shared" si="86"/>
        <v>155</v>
      </c>
      <c r="P108" s="332" t="str">
        <f t="shared" si="93"/>
        <v>Police Body Worn Cameras Specialist</v>
      </c>
      <c r="Q108" s="411" cm="1">
        <f t="array" aca="1" ref="Q108" ca="1">ROUND(IF($M108="Y",VLOOKUP($N108,INDIRECT($N$2),Q$5,0)*INDIRECT($M$3),VLOOKUP($N108,INDIRECT($N$2),Q$5,0)),IF(LEFT($E108,1)="N",3,0))</f>
        <v>35.991</v>
      </c>
      <c r="R108" s="411" cm="1">
        <f t="array" aca="1" ref="R108" ca="1">ROUND(IF($M108="Y",VLOOKUP($N108,INDIRECT($N$2),R$5,0)*INDIRECT($M$3),VLOOKUP($N108,INDIRECT($N$2),R$5,0)),IF(LEFT($E108,1)="N",3,0))</f>
        <v>37.792999999999999</v>
      </c>
      <c r="S108" s="411" cm="1">
        <f t="array" aca="1" ref="S108" ca="1">ROUND(IF($M108="Y",VLOOKUP($N108,INDIRECT($N$2),S$5,0)*INDIRECT($M$3),VLOOKUP($N108,INDIRECT($N$2),S$5,0)),IF(LEFT($E108,1)="N",3,0))</f>
        <v>39.682000000000002</v>
      </c>
      <c r="T108" s="411" cm="1">
        <f t="array" aca="1" ref="T108" ca="1">ROUND(IF($M108="Y",VLOOKUP($N108,INDIRECT($N$2),T$5,0)*INDIRECT($M$3),VLOOKUP($N108,INDIRECT($N$2),T$5,0)),IF(LEFT($E108,1)="N",3,0))</f>
        <v>41.665999999999997</v>
      </c>
      <c r="U108" s="411" cm="1">
        <f t="array" aca="1" ref="U108" ca="1">ROUND(IF($M108="Y",VLOOKUP($N108,INDIRECT($N$2),U$5,0)*INDIRECT($M$3),VLOOKUP($N108,INDIRECT($N$2),U$5,0)),IF(LEFT($E108,1)="N",3,0))</f>
        <v>43.750999999999998</v>
      </c>
      <c r="V108" s="482"/>
      <c r="W108" s="412" t="str">
        <f t="shared" si="68"/>
        <v>Y</v>
      </c>
      <c r="X108" s="355" t="str">
        <f t="shared" si="65"/>
        <v>59412C</v>
      </c>
      <c r="Y108" s="413">
        <f t="shared" si="67"/>
        <v>155</v>
      </c>
      <c r="Z108" s="355" t="str">
        <f t="shared" si="66"/>
        <v>Police Body Worn Cameras Specialist</v>
      </c>
      <c r="AA108" s="414">
        <f t="shared" ca="1" si="94"/>
        <v>35.991</v>
      </c>
      <c r="AB108" s="414">
        <f t="shared" ca="1" si="95"/>
        <v>37.792999999999999</v>
      </c>
      <c r="AC108" s="414">
        <f t="shared" ca="1" si="96"/>
        <v>39.682000000000002</v>
      </c>
      <c r="AD108" s="414">
        <f t="shared" ca="1" si="97"/>
        <v>41.665999999999997</v>
      </c>
      <c r="AE108" s="414">
        <f t="shared" ca="1" si="98"/>
        <v>43.750999999999998</v>
      </c>
    </row>
    <row r="109" spans="1:31">
      <c r="A109" s="406" t="s">
        <v>249</v>
      </c>
      <c r="B109" s="464" t="s">
        <v>251</v>
      </c>
      <c r="C109" s="406">
        <v>5</v>
      </c>
      <c r="D109" s="407" t="s">
        <v>771</v>
      </c>
      <c r="E109" s="406" t="s">
        <v>43</v>
      </c>
      <c r="F109" s="406">
        <v>268</v>
      </c>
      <c r="G109" s="409">
        <f t="shared" ca="1" si="87"/>
        <v>34.536000000000001</v>
      </c>
      <c r="H109" s="409">
        <f t="shared" ca="1" si="88"/>
        <v>0</v>
      </c>
      <c r="I109" s="409">
        <f t="shared" ca="1" si="89"/>
        <v>0</v>
      </c>
      <c r="J109" s="409">
        <f t="shared" ca="1" si="90"/>
        <v>0</v>
      </c>
      <c r="K109" s="409">
        <f t="shared" ca="1" si="91"/>
        <v>0</v>
      </c>
      <c r="L109" s="502"/>
      <c r="M109" s="335" t="s">
        <v>588</v>
      </c>
      <c r="N109" s="331" t="str">
        <f t="shared" si="92"/>
        <v>08080C</v>
      </c>
      <c r="O109" s="410" t="str">
        <f t="shared" si="86"/>
        <v>135</v>
      </c>
      <c r="P109" s="332" t="str">
        <f t="shared" si="93"/>
        <v xml:space="preserve">Police Cadet </v>
      </c>
      <c r="Q109" s="411" cm="1">
        <f t="array" aca="1" ref="Q109" ca="1">ROUND(IF($M109="Y",VLOOKUP($N109,INDIRECT($N$2),Q$5,0)*INDIRECT($M$3),VLOOKUP($N109,INDIRECT($N$2),Q$5,0)),IF(LEFT($E109,1)="N",3,0))</f>
        <v>34.536000000000001</v>
      </c>
      <c r="R109" s="411" cm="1">
        <f t="array" aca="1" ref="R109" ca="1">ROUND(IF($M109="Y",VLOOKUP($N109,INDIRECT($N$2),R$5,0)*INDIRECT($M$3),VLOOKUP($N109,INDIRECT($N$2),R$5,0)),IF(LEFT($E109,1)="N",3,0))</f>
        <v>0</v>
      </c>
      <c r="S109" s="411" cm="1">
        <f t="array" aca="1" ref="S109" ca="1">ROUND(IF($M109="Y",VLOOKUP($N109,INDIRECT($N$2),S$5,0)*INDIRECT($M$3),VLOOKUP($N109,INDIRECT($N$2),S$5,0)),IF(LEFT($E109,1)="N",3,0))</f>
        <v>0</v>
      </c>
      <c r="T109" s="411" cm="1">
        <f t="array" aca="1" ref="T109" ca="1">ROUND(IF($M109="Y",VLOOKUP($N109,INDIRECT($N$2),T$5,0)*INDIRECT($M$3),VLOOKUP($N109,INDIRECT($N$2),T$5,0)),IF(LEFT($E109,1)="N",3,0))</f>
        <v>0</v>
      </c>
      <c r="U109" s="411" cm="1">
        <f t="array" aca="1" ref="U109" ca="1">ROUND(IF($M109="Y",VLOOKUP($N109,INDIRECT($N$2),U$5,0)*INDIRECT($M$3),VLOOKUP($N109,INDIRECT($N$2),U$5,0)),IF(LEFT($E109,1)="N",3,0))</f>
        <v>0</v>
      </c>
      <c r="V109" s="482"/>
      <c r="W109" s="412" t="str">
        <f t="shared" si="68"/>
        <v>Y</v>
      </c>
      <c r="X109" s="355" t="str">
        <f t="shared" ref="X109:X140" si="99">N109</f>
        <v>08080C</v>
      </c>
      <c r="Y109" s="413" t="str">
        <f t="shared" si="67"/>
        <v>135</v>
      </c>
      <c r="Z109" s="355" t="str">
        <f t="shared" ref="Z109:Z140" si="100">P109</f>
        <v xml:space="preserve">Police Cadet </v>
      </c>
      <c r="AA109" s="414">
        <f t="shared" ca="1" si="94"/>
        <v>34.536000000000001</v>
      </c>
      <c r="AB109" s="414">
        <f t="shared" ca="1" si="95"/>
        <v>0</v>
      </c>
      <c r="AC109" s="414">
        <f t="shared" ca="1" si="96"/>
        <v>0</v>
      </c>
      <c r="AD109" s="414">
        <f t="shared" ca="1" si="97"/>
        <v>0</v>
      </c>
      <c r="AE109" s="414">
        <f t="shared" ca="1" si="98"/>
        <v>0</v>
      </c>
    </row>
    <row r="110" spans="1:31">
      <c r="A110" s="406" t="s">
        <v>572</v>
      </c>
      <c r="B110" s="464" t="s">
        <v>799</v>
      </c>
      <c r="C110" s="406">
        <v>6</v>
      </c>
      <c r="D110" s="407" t="s">
        <v>292</v>
      </c>
      <c r="E110" s="406" t="s">
        <v>43</v>
      </c>
      <c r="F110" s="406">
        <v>275</v>
      </c>
      <c r="G110" s="409">
        <f t="shared" ca="1" si="87"/>
        <v>30.927</v>
      </c>
      <c r="H110" s="409">
        <f t="shared" ca="1" si="88"/>
        <v>32.475999999999999</v>
      </c>
      <c r="I110" s="409">
        <f t="shared" ca="1" si="89"/>
        <v>34.095999999999997</v>
      </c>
      <c r="J110" s="409">
        <f t="shared" ca="1" si="90"/>
        <v>35.805</v>
      </c>
      <c r="K110" s="409">
        <f t="shared" ca="1" si="91"/>
        <v>37.594000000000001</v>
      </c>
      <c r="L110" s="502"/>
      <c r="M110" s="335" t="s">
        <v>588</v>
      </c>
      <c r="N110" s="331" t="str">
        <f t="shared" si="92"/>
        <v>53011C</v>
      </c>
      <c r="O110" s="410" t="str">
        <f t="shared" si="86"/>
        <v>054</v>
      </c>
      <c r="P110" s="332" t="str">
        <f t="shared" si="93"/>
        <v>Police Field Technology Specialist</v>
      </c>
      <c r="Q110" s="411" cm="1">
        <f t="array" aca="1" ref="Q110" ca="1">ROUND(IF($M110="Y",VLOOKUP($N110,INDIRECT($N$2),Q$5,0)*INDIRECT($M$3),VLOOKUP($N110,INDIRECT($N$2),Q$5,0)),IF(LEFT($E110,1)="N",3,0))</f>
        <v>30.927</v>
      </c>
      <c r="R110" s="411" cm="1">
        <f t="array" aca="1" ref="R110" ca="1">ROUND(IF($M110="Y",VLOOKUP($N110,INDIRECT($N$2),R$5,0)*INDIRECT($M$3),VLOOKUP($N110,INDIRECT($N$2),R$5,0)),IF(LEFT($E110,1)="N",3,0))</f>
        <v>32.475999999999999</v>
      </c>
      <c r="S110" s="411" cm="1">
        <f t="array" aca="1" ref="S110" ca="1">ROUND(IF($M110="Y",VLOOKUP($N110,INDIRECT($N$2),S$5,0)*INDIRECT($M$3),VLOOKUP($N110,INDIRECT($N$2),S$5,0)),IF(LEFT($E110,1)="N",3,0))</f>
        <v>34.095999999999997</v>
      </c>
      <c r="T110" s="411" cm="1">
        <f t="array" aca="1" ref="T110" ca="1">ROUND(IF($M110="Y",VLOOKUP($N110,INDIRECT($N$2),T$5,0)*INDIRECT($M$3),VLOOKUP($N110,INDIRECT($N$2),T$5,0)),IF(LEFT($E110,1)="N",3,0))</f>
        <v>35.805</v>
      </c>
      <c r="U110" s="411" cm="1">
        <f t="array" aca="1" ref="U110" ca="1">ROUND(IF($M110="Y",VLOOKUP($N110,INDIRECT($N$2),U$5,0)*INDIRECT($M$3),VLOOKUP($N110,INDIRECT($N$2),U$5,0)),IF(LEFT($E110,1)="N",3,0))</f>
        <v>37.594000000000001</v>
      </c>
      <c r="V110" s="482"/>
      <c r="W110" s="412" t="str">
        <f t="shared" si="68"/>
        <v>Y</v>
      </c>
      <c r="X110" s="355" t="str">
        <f t="shared" si="99"/>
        <v>53011C</v>
      </c>
      <c r="Y110" s="413" t="str">
        <f t="shared" ref="Y110:Y141" si="101">O110</f>
        <v>054</v>
      </c>
      <c r="Z110" s="355" t="str">
        <f t="shared" si="100"/>
        <v>Police Field Technology Specialist</v>
      </c>
      <c r="AA110" s="414">
        <f t="shared" ca="1" si="94"/>
        <v>30.927</v>
      </c>
      <c r="AB110" s="414">
        <f t="shared" ca="1" si="95"/>
        <v>32.475999999999999</v>
      </c>
      <c r="AC110" s="414">
        <f t="shared" ca="1" si="96"/>
        <v>34.095999999999997</v>
      </c>
      <c r="AD110" s="414">
        <f t="shared" ca="1" si="97"/>
        <v>35.805</v>
      </c>
      <c r="AE110" s="414">
        <f t="shared" ca="1" si="98"/>
        <v>37.594000000000001</v>
      </c>
    </row>
    <row r="111" spans="1:31">
      <c r="A111" s="406" t="s">
        <v>458</v>
      </c>
      <c r="B111" s="464" t="s">
        <v>398</v>
      </c>
      <c r="C111" s="406">
        <v>7</v>
      </c>
      <c r="D111" s="407" t="s">
        <v>66</v>
      </c>
      <c r="E111" s="406" t="s">
        <v>43</v>
      </c>
      <c r="F111" s="406">
        <v>320</v>
      </c>
      <c r="G111" s="409">
        <f t="shared" ca="1" si="87"/>
        <v>34.75</v>
      </c>
      <c r="H111" s="409">
        <f t="shared" ca="1" si="88"/>
        <v>36.485999999999997</v>
      </c>
      <c r="I111" s="409">
        <f t="shared" ca="1" si="89"/>
        <v>38.311999999999998</v>
      </c>
      <c r="J111" s="409">
        <f t="shared" ca="1" si="90"/>
        <v>40.228000000000002</v>
      </c>
      <c r="K111" s="409">
        <f t="shared" ca="1" si="91"/>
        <v>42.238</v>
      </c>
      <c r="L111" s="502"/>
      <c r="M111" s="335" t="s">
        <v>588</v>
      </c>
      <c r="N111" s="331" t="str">
        <f t="shared" si="92"/>
        <v>08143C</v>
      </c>
      <c r="O111" s="410" t="str">
        <f t="shared" si="86"/>
        <v>064</v>
      </c>
      <c r="P111" s="332" t="str">
        <f t="shared" si="93"/>
        <v>Police Internal Affairs Support Specialist</v>
      </c>
      <c r="Q111" s="411" cm="1">
        <f t="array" aca="1" ref="Q111" ca="1">ROUND(IF($M111="Y",VLOOKUP($N111,INDIRECT($N$2),Q$5,0)*INDIRECT($M$3),VLOOKUP($N111,INDIRECT($N$2),Q$5,0)),IF(LEFT($E111,1)="N",3,0))</f>
        <v>34.75</v>
      </c>
      <c r="R111" s="411" cm="1">
        <f t="array" aca="1" ref="R111" ca="1">ROUND(IF($M111="Y",VLOOKUP($N111,INDIRECT($N$2),R$5,0)*INDIRECT($M$3),VLOOKUP($N111,INDIRECT($N$2),R$5,0)),IF(LEFT($E111,1)="N",3,0))</f>
        <v>36.485999999999997</v>
      </c>
      <c r="S111" s="411" cm="1">
        <f t="array" aca="1" ref="S111" ca="1">ROUND(IF($M111="Y",VLOOKUP($N111,INDIRECT($N$2),S$5,0)*INDIRECT($M$3),VLOOKUP($N111,INDIRECT($N$2),S$5,0)),IF(LEFT($E111,1)="N",3,0))</f>
        <v>38.311999999999998</v>
      </c>
      <c r="T111" s="411" cm="1">
        <f t="array" aca="1" ref="T111" ca="1">ROUND(IF($M111="Y",VLOOKUP($N111,INDIRECT($N$2),T$5,0)*INDIRECT($M$3),VLOOKUP($N111,INDIRECT($N$2),T$5,0)),IF(LEFT($E111,1)="N",3,0))</f>
        <v>40.228000000000002</v>
      </c>
      <c r="U111" s="411" cm="1">
        <f t="array" aca="1" ref="U111" ca="1">ROUND(IF($M111="Y",VLOOKUP($N111,INDIRECT($N$2),U$5,0)*INDIRECT($M$3),VLOOKUP($N111,INDIRECT($N$2),U$5,0)),IF(LEFT($E111,1)="N",3,0))</f>
        <v>42.238</v>
      </c>
      <c r="V111" s="482"/>
      <c r="W111" s="412" t="str">
        <f t="shared" si="68"/>
        <v>Y</v>
      </c>
      <c r="X111" s="355" t="str">
        <f t="shared" si="99"/>
        <v>08143C</v>
      </c>
      <c r="Y111" s="413" t="str">
        <f t="shared" si="101"/>
        <v>064</v>
      </c>
      <c r="Z111" s="355" t="str">
        <f t="shared" si="100"/>
        <v>Police Internal Affairs Support Specialist</v>
      </c>
      <c r="AA111" s="414">
        <f t="shared" ca="1" si="94"/>
        <v>34.75</v>
      </c>
      <c r="AB111" s="414">
        <f t="shared" ca="1" si="95"/>
        <v>36.485999999999997</v>
      </c>
      <c r="AC111" s="414">
        <f t="shared" ca="1" si="96"/>
        <v>38.311999999999998</v>
      </c>
      <c r="AD111" s="414">
        <f t="shared" ca="1" si="97"/>
        <v>40.228000000000002</v>
      </c>
      <c r="AE111" s="414">
        <f t="shared" ca="1" si="98"/>
        <v>42.238</v>
      </c>
    </row>
    <row r="112" spans="1:31">
      <c r="A112" s="406" t="s">
        <v>523</v>
      </c>
      <c r="B112" s="464" t="s">
        <v>800</v>
      </c>
      <c r="C112" s="406">
        <v>6</v>
      </c>
      <c r="D112" s="407" t="s">
        <v>656</v>
      </c>
      <c r="E112" s="406" t="s">
        <v>43</v>
      </c>
      <c r="F112" s="406">
        <v>293</v>
      </c>
      <c r="G112" s="409">
        <f t="shared" ca="1" si="87"/>
        <v>32.185000000000002</v>
      </c>
      <c r="H112" s="409">
        <f t="shared" ca="1" si="88"/>
        <v>33.792000000000002</v>
      </c>
      <c r="I112" s="409">
        <f t="shared" ca="1" si="89"/>
        <v>35.481999999999999</v>
      </c>
      <c r="J112" s="409">
        <f t="shared" ca="1" si="90"/>
        <v>37.258000000000003</v>
      </c>
      <c r="K112" s="409">
        <f t="shared" ca="1" si="91"/>
        <v>39.119</v>
      </c>
      <c r="L112" s="502"/>
      <c r="M112" s="335" t="s">
        <v>588</v>
      </c>
      <c r="N112" s="331" t="str">
        <f t="shared" si="92"/>
        <v>52988C</v>
      </c>
      <c r="O112" s="410" t="str">
        <f t="shared" si="86"/>
        <v>132</v>
      </c>
      <c r="P112" s="332" t="str">
        <f t="shared" si="93"/>
        <v>Police Kit Coordinator</v>
      </c>
      <c r="Q112" s="411" cm="1">
        <f t="array" aca="1" ref="Q112" ca="1">ROUND(IF($M112="Y",VLOOKUP($N112,INDIRECT($N$2),Q$5,0)*INDIRECT($M$3),VLOOKUP($N112,INDIRECT($N$2),Q$5,0)),IF(LEFT($E112,1)="N",3,0))</f>
        <v>32.185000000000002</v>
      </c>
      <c r="R112" s="411" cm="1">
        <f t="array" aca="1" ref="R112" ca="1">ROUND(IF($M112="Y",VLOOKUP($N112,INDIRECT($N$2),R$5,0)*INDIRECT($M$3),VLOOKUP($N112,INDIRECT($N$2),R$5,0)),IF(LEFT($E112,1)="N",3,0))</f>
        <v>33.792000000000002</v>
      </c>
      <c r="S112" s="411" cm="1">
        <f t="array" aca="1" ref="S112" ca="1">ROUND(IF($M112="Y",VLOOKUP($N112,INDIRECT($N$2),S$5,0)*INDIRECT($M$3),VLOOKUP($N112,INDIRECT($N$2),S$5,0)),IF(LEFT($E112,1)="N",3,0))</f>
        <v>35.481999999999999</v>
      </c>
      <c r="T112" s="411" cm="1">
        <f t="array" aca="1" ref="T112" ca="1">ROUND(IF($M112="Y",VLOOKUP($N112,INDIRECT($N$2),T$5,0)*INDIRECT($M$3),VLOOKUP($N112,INDIRECT($N$2),T$5,0)),IF(LEFT($E112,1)="N",3,0))</f>
        <v>37.258000000000003</v>
      </c>
      <c r="U112" s="411" cm="1">
        <f t="array" aca="1" ref="U112" ca="1">ROUND(IF($M112="Y",VLOOKUP($N112,INDIRECT($N$2),U$5,0)*INDIRECT($M$3),VLOOKUP($N112,INDIRECT($N$2),U$5,0)),IF(LEFT($E112,1)="N",3,0))</f>
        <v>39.119</v>
      </c>
      <c r="V112" s="482"/>
      <c r="W112" s="412" t="str">
        <f t="shared" si="68"/>
        <v>Y</v>
      </c>
      <c r="X112" s="355" t="str">
        <f t="shared" si="99"/>
        <v>52988C</v>
      </c>
      <c r="Y112" s="413" t="str">
        <f t="shared" si="101"/>
        <v>132</v>
      </c>
      <c r="Z112" s="355" t="str">
        <f t="shared" si="100"/>
        <v>Police Kit Coordinator</v>
      </c>
      <c r="AA112" s="414">
        <f t="shared" ca="1" si="94"/>
        <v>32.185000000000002</v>
      </c>
      <c r="AB112" s="414">
        <f t="shared" ca="1" si="95"/>
        <v>33.792000000000002</v>
      </c>
      <c r="AC112" s="414">
        <f t="shared" ca="1" si="96"/>
        <v>35.481999999999999</v>
      </c>
      <c r="AD112" s="414">
        <f t="shared" ca="1" si="97"/>
        <v>37.258000000000003</v>
      </c>
      <c r="AE112" s="414">
        <f t="shared" ca="1" si="98"/>
        <v>39.119</v>
      </c>
    </row>
    <row r="113" spans="1:31">
      <c r="A113" s="406" t="s">
        <v>704</v>
      </c>
      <c r="B113" s="464" t="s">
        <v>801</v>
      </c>
      <c r="C113" s="406">
        <v>6</v>
      </c>
      <c r="D113" s="407" t="s">
        <v>705</v>
      </c>
      <c r="E113" s="406" t="s">
        <v>43</v>
      </c>
      <c r="F113" s="406">
        <v>300</v>
      </c>
      <c r="G113" s="409">
        <f t="shared" ca="1" si="87"/>
        <v>32.747999999999998</v>
      </c>
      <c r="H113" s="409">
        <f t="shared" ca="1" si="88"/>
        <v>34.380000000000003</v>
      </c>
      <c r="I113" s="409">
        <f t="shared" ca="1" si="89"/>
        <v>36.103000000000002</v>
      </c>
      <c r="J113" s="409">
        <f t="shared" ca="1" si="90"/>
        <v>37.905999999999999</v>
      </c>
      <c r="K113" s="409">
        <f t="shared" ca="1" si="91"/>
        <v>39.802</v>
      </c>
      <c r="L113" s="502"/>
      <c r="M113" s="335" t="s">
        <v>588</v>
      </c>
      <c r="N113" s="331" t="str">
        <f t="shared" si="92"/>
        <v>59471C</v>
      </c>
      <c r="O113" s="410" t="str">
        <f t="shared" si="86"/>
        <v>210</v>
      </c>
      <c r="P113" s="332" t="str">
        <f t="shared" si="93"/>
        <v>Police Police Background Specialist</v>
      </c>
      <c r="Q113" s="411" cm="1">
        <f t="array" aca="1" ref="Q113" ca="1">ROUND(IF($M113="Y",VLOOKUP($N113,INDIRECT($N$2),Q$5,0)*INDIRECT($M$3),VLOOKUP($N113,INDIRECT($N$2),Q$5,0)),IF(LEFT($E113,1)="N",3,0))</f>
        <v>32.747999999999998</v>
      </c>
      <c r="R113" s="411" cm="1">
        <f t="array" aca="1" ref="R113" ca="1">ROUND(IF($M113="Y",VLOOKUP($N113,INDIRECT($N$2),R$5,0)*INDIRECT($M$3),VLOOKUP($N113,INDIRECT($N$2),R$5,0)),IF(LEFT($E113,1)="N",3,0))</f>
        <v>34.380000000000003</v>
      </c>
      <c r="S113" s="411" cm="1">
        <f t="array" aca="1" ref="S113" ca="1">ROUND(IF($M113="Y",VLOOKUP($N113,INDIRECT($N$2),S$5,0)*INDIRECT($M$3),VLOOKUP($N113,INDIRECT($N$2),S$5,0)),IF(LEFT($E113,1)="N",3,0))</f>
        <v>36.103000000000002</v>
      </c>
      <c r="T113" s="411" cm="1">
        <f t="array" aca="1" ref="T113" ca="1">ROUND(IF($M113="Y",VLOOKUP($N113,INDIRECT($N$2),T$5,0)*INDIRECT($M$3),VLOOKUP($N113,INDIRECT($N$2),T$5,0)),IF(LEFT($E113,1)="N",3,0))</f>
        <v>37.905999999999999</v>
      </c>
      <c r="U113" s="411" cm="1">
        <f t="array" aca="1" ref="U113" ca="1">ROUND(IF($M113="Y",VLOOKUP($N113,INDIRECT($N$2),U$5,0)*INDIRECT($M$3),VLOOKUP($N113,INDIRECT($N$2),U$5,0)),IF(LEFT($E113,1)="N",3,0))</f>
        <v>39.802</v>
      </c>
      <c r="V113" s="482"/>
      <c r="W113" s="412" t="str">
        <f t="shared" si="68"/>
        <v>Y</v>
      </c>
      <c r="X113" s="355" t="str">
        <f t="shared" si="99"/>
        <v>59471C</v>
      </c>
      <c r="Y113" s="413" t="str">
        <f t="shared" si="101"/>
        <v>210</v>
      </c>
      <c r="Z113" s="355" t="str">
        <f t="shared" si="100"/>
        <v>Police Police Background Specialist</v>
      </c>
      <c r="AA113" s="414">
        <f t="shared" ca="1" si="94"/>
        <v>32.747999999999998</v>
      </c>
      <c r="AB113" s="414">
        <f t="shared" ca="1" si="95"/>
        <v>34.380000000000003</v>
      </c>
      <c r="AC113" s="414">
        <f t="shared" ca="1" si="96"/>
        <v>36.103000000000002</v>
      </c>
      <c r="AD113" s="414">
        <f t="shared" ca="1" si="97"/>
        <v>37.905999999999999</v>
      </c>
      <c r="AE113" s="414">
        <f t="shared" ca="1" si="98"/>
        <v>39.802</v>
      </c>
    </row>
    <row r="114" spans="1:31">
      <c r="A114" s="406" t="s">
        <v>708</v>
      </c>
      <c r="B114" s="464" t="s">
        <v>709</v>
      </c>
      <c r="C114" s="406">
        <v>6</v>
      </c>
      <c r="D114" s="407" t="s">
        <v>105</v>
      </c>
      <c r="E114" s="406" t="s">
        <v>43</v>
      </c>
      <c r="F114" s="406">
        <v>283</v>
      </c>
      <c r="G114" s="409">
        <f t="shared" ca="1" si="87"/>
        <v>30.927</v>
      </c>
      <c r="H114" s="409">
        <f t="shared" ca="1" si="88"/>
        <v>32.475999999999999</v>
      </c>
      <c r="I114" s="409">
        <f t="shared" ca="1" si="89"/>
        <v>34.095999999999997</v>
      </c>
      <c r="J114" s="409">
        <f t="shared" ca="1" si="90"/>
        <v>35.805</v>
      </c>
      <c r="K114" s="409">
        <f t="shared" ca="1" si="91"/>
        <v>37.594000000000001</v>
      </c>
      <c r="L114" s="502"/>
      <c r="M114" s="335" t="s">
        <v>588</v>
      </c>
      <c r="N114" s="331" t="str">
        <f t="shared" si="92"/>
        <v>59474C</v>
      </c>
      <c r="O114" s="410" t="str">
        <f t="shared" si="86"/>
        <v>076</v>
      </c>
      <c r="P114" s="332" t="str">
        <f t="shared" si="93"/>
        <v>Police Records Technician</v>
      </c>
      <c r="Q114" s="411" cm="1">
        <f t="array" aca="1" ref="Q114" ca="1">ROUND(IF($M114="Y",VLOOKUP($N114,INDIRECT($N$2),Q$5,0)*INDIRECT($M$3),VLOOKUP($N114,INDIRECT($N$2),Q$5,0)),IF(LEFT($E114,1)="N",3,0))</f>
        <v>30.927</v>
      </c>
      <c r="R114" s="411" cm="1">
        <f t="array" aca="1" ref="R114" ca="1">ROUND(IF($M114="Y",VLOOKUP($N114,INDIRECT($N$2),R$5,0)*INDIRECT($M$3),VLOOKUP($N114,INDIRECT($N$2),R$5,0)),IF(LEFT($E114,1)="N",3,0))</f>
        <v>32.475999999999999</v>
      </c>
      <c r="S114" s="411" cm="1">
        <f t="array" aca="1" ref="S114" ca="1">ROUND(IF($M114="Y",VLOOKUP($N114,INDIRECT($N$2),S$5,0)*INDIRECT($M$3),VLOOKUP($N114,INDIRECT($N$2),S$5,0)),IF(LEFT($E114,1)="N",3,0))</f>
        <v>34.095999999999997</v>
      </c>
      <c r="T114" s="411" cm="1">
        <f t="array" aca="1" ref="T114" ca="1">ROUND(IF($M114="Y",VLOOKUP($N114,INDIRECT($N$2),T$5,0)*INDIRECT($M$3),VLOOKUP($N114,INDIRECT($N$2),T$5,0)),IF(LEFT($E114,1)="N",3,0))</f>
        <v>35.805</v>
      </c>
      <c r="U114" s="411" cm="1">
        <f t="array" aca="1" ref="U114" ca="1">ROUND(IF($M114="Y",VLOOKUP($N114,INDIRECT($N$2),U$5,0)*INDIRECT($M$3),VLOOKUP($N114,INDIRECT($N$2),U$5,0)),IF(LEFT($E114,1)="N",3,0))</f>
        <v>37.594000000000001</v>
      </c>
      <c r="V114" s="482"/>
      <c r="W114" s="412" t="str">
        <f t="shared" ref="W114:W147" si="102">M114</f>
        <v>Y</v>
      </c>
      <c r="X114" s="355" t="str">
        <f t="shared" si="99"/>
        <v>59474C</v>
      </c>
      <c r="Y114" s="413" t="str">
        <f t="shared" si="101"/>
        <v>076</v>
      </c>
      <c r="Z114" s="355" t="str">
        <f t="shared" si="100"/>
        <v>Police Records Technician</v>
      </c>
      <c r="AA114" s="414">
        <f t="shared" ca="1" si="94"/>
        <v>30.927</v>
      </c>
      <c r="AB114" s="414">
        <f t="shared" ca="1" si="95"/>
        <v>32.475999999999999</v>
      </c>
      <c r="AC114" s="414">
        <f t="shared" ca="1" si="96"/>
        <v>34.095999999999997</v>
      </c>
      <c r="AD114" s="414">
        <f t="shared" ca="1" si="97"/>
        <v>35.805</v>
      </c>
      <c r="AE114" s="414">
        <f t="shared" ca="1" si="98"/>
        <v>37.594000000000001</v>
      </c>
    </row>
    <row r="115" spans="1:31">
      <c r="A115" s="406" t="s">
        <v>561</v>
      </c>
      <c r="B115" s="464" t="s">
        <v>560</v>
      </c>
      <c r="C115" s="406">
        <v>7</v>
      </c>
      <c r="D115" s="407" t="s">
        <v>562</v>
      </c>
      <c r="E115" s="406" t="s">
        <v>43</v>
      </c>
      <c r="F115" s="406">
        <v>350</v>
      </c>
      <c r="G115" s="409">
        <f t="shared" ca="1" si="87"/>
        <v>37.305</v>
      </c>
      <c r="H115" s="409">
        <f t="shared" ca="1" si="88"/>
        <v>39.167000000000002</v>
      </c>
      <c r="I115" s="409">
        <f t="shared" ca="1" si="89"/>
        <v>41.125999999999998</v>
      </c>
      <c r="J115" s="409">
        <f t="shared" ca="1" si="90"/>
        <v>43.182000000000002</v>
      </c>
      <c r="K115" s="409">
        <f t="shared" ca="1" si="91"/>
        <v>45.341999999999999</v>
      </c>
      <c r="L115" s="502"/>
      <c r="M115" s="335" t="s">
        <v>588</v>
      </c>
      <c r="N115" s="331" t="str">
        <f t="shared" si="92"/>
        <v>53007C</v>
      </c>
      <c r="O115" s="410" t="str">
        <f t="shared" si="86"/>
        <v>125</v>
      </c>
      <c r="P115" s="332" t="str">
        <f t="shared" si="93"/>
        <v>Police Support Specialist</v>
      </c>
      <c r="Q115" s="411" cm="1">
        <f t="array" aca="1" ref="Q115" ca="1">ROUND(IF($M115="Y",VLOOKUP($N115,INDIRECT($N$2),Q$5,0)*INDIRECT($M$3),VLOOKUP($N115,INDIRECT($N$2),Q$5,0)),IF(LEFT($E115,1)="N",3,0))</f>
        <v>37.305</v>
      </c>
      <c r="R115" s="411" cm="1">
        <f t="array" aca="1" ref="R115" ca="1">ROUND(IF($M115="Y",VLOOKUP($N115,INDIRECT($N$2),R$5,0)*INDIRECT($M$3),VLOOKUP($N115,INDIRECT($N$2),R$5,0)),IF(LEFT($E115,1)="N",3,0))</f>
        <v>39.167000000000002</v>
      </c>
      <c r="S115" s="411" cm="1">
        <f t="array" aca="1" ref="S115" ca="1">ROUND(IF($M115="Y",VLOOKUP($N115,INDIRECT($N$2),S$5,0)*INDIRECT($M$3),VLOOKUP($N115,INDIRECT($N$2),S$5,0)),IF(LEFT($E115,1)="N",3,0))</f>
        <v>41.125999999999998</v>
      </c>
      <c r="T115" s="411" cm="1">
        <f t="array" aca="1" ref="T115" ca="1">ROUND(IF($M115="Y",VLOOKUP($N115,INDIRECT($N$2),T$5,0)*INDIRECT($M$3),VLOOKUP($N115,INDIRECT($N$2),T$5,0)),IF(LEFT($E115,1)="N",3,0))</f>
        <v>43.182000000000002</v>
      </c>
      <c r="U115" s="411" cm="1">
        <f t="array" aca="1" ref="U115" ca="1">ROUND(IF($M115="Y",VLOOKUP($N115,INDIRECT($N$2),U$5,0)*INDIRECT($M$3),VLOOKUP($N115,INDIRECT($N$2),U$5,0)),IF(LEFT($E115,1)="N",3,0))</f>
        <v>45.341999999999999</v>
      </c>
      <c r="V115" s="482"/>
      <c r="W115" s="412" t="str">
        <f t="shared" si="102"/>
        <v>Y</v>
      </c>
      <c r="X115" s="355" t="str">
        <f t="shared" si="99"/>
        <v>53007C</v>
      </c>
      <c r="Y115" s="413" t="str">
        <f t="shared" si="101"/>
        <v>125</v>
      </c>
      <c r="Z115" s="355" t="str">
        <f t="shared" si="100"/>
        <v>Police Support Specialist</v>
      </c>
      <c r="AA115" s="414">
        <f t="shared" ca="1" si="94"/>
        <v>37.305</v>
      </c>
      <c r="AB115" s="414">
        <f t="shared" ca="1" si="95"/>
        <v>39.167000000000002</v>
      </c>
      <c r="AC115" s="414">
        <f t="shared" ca="1" si="96"/>
        <v>41.125999999999998</v>
      </c>
      <c r="AD115" s="414">
        <f t="shared" ca="1" si="97"/>
        <v>43.182000000000002</v>
      </c>
      <c r="AE115" s="414">
        <f t="shared" ca="1" si="98"/>
        <v>45.341999999999999</v>
      </c>
    </row>
    <row r="116" spans="1:31">
      <c r="A116" s="406" t="s">
        <v>254</v>
      </c>
      <c r="B116" s="464" t="s">
        <v>255</v>
      </c>
      <c r="C116" s="406">
        <v>5</v>
      </c>
      <c r="D116" s="407" t="s">
        <v>76</v>
      </c>
      <c r="E116" s="406" t="s">
        <v>43</v>
      </c>
      <c r="F116" s="406">
        <v>268</v>
      </c>
      <c r="G116" s="409">
        <f t="shared" ca="1" si="87"/>
        <v>29.664000000000001</v>
      </c>
      <c r="H116" s="409">
        <f t="shared" ca="1" si="88"/>
        <v>31.149000000000001</v>
      </c>
      <c r="I116" s="409">
        <f t="shared" ca="1" si="89"/>
        <v>32.704999999999998</v>
      </c>
      <c r="J116" s="409">
        <f t="shared" ca="1" si="90"/>
        <v>34.340000000000003</v>
      </c>
      <c r="K116" s="409">
        <f t="shared" ca="1" si="91"/>
        <v>36.058</v>
      </c>
      <c r="L116" s="502"/>
      <c r="M116" s="335" t="s">
        <v>588</v>
      </c>
      <c r="N116" s="331" t="str">
        <f t="shared" si="92"/>
        <v>08241C</v>
      </c>
      <c r="O116" s="410" t="str">
        <f t="shared" si="86"/>
        <v>060</v>
      </c>
      <c r="P116" s="332" t="str">
        <f t="shared" si="93"/>
        <v xml:space="preserve">Police Support Technician I </v>
      </c>
      <c r="Q116" s="411" cm="1">
        <f t="array" aca="1" ref="Q116" ca="1">ROUND(IF($M116="Y",VLOOKUP($N116,INDIRECT($N$2),Q$5,0)*INDIRECT($M$3),VLOOKUP($N116,INDIRECT($N$2),Q$5,0)),IF(LEFT($E116,1)="N",3,0))</f>
        <v>29.664000000000001</v>
      </c>
      <c r="R116" s="411" cm="1">
        <f t="array" aca="1" ref="R116" ca="1">ROUND(IF($M116="Y",VLOOKUP($N116,INDIRECT($N$2),R$5,0)*INDIRECT($M$3),VLOOKUP($N116,INDIRECT($N$2),R$5,0)),IF(LEFT($E116,1)="N",3,0))</f>
        <v>31.149000000000001</v>
      </c>
      <c r="S116" s="411" cm="1">
        <f t="array" aca="1" ref="S116" ca="1">ROUND(IF($M116="Y",VLOOKUP($N116,INDIRECT($N$2),S$5,0)*INDIRECT($M$3),VLOOKUP($N116,INDIRECT($N$2),S$5,0)),IF(LEFT($E116,1)="N",3,0))</f>
        <v>32.704999999999998</v>
      </c>
      <c r="T116" s="411" cm="1">
        <f t="array" aca="1" ref="T116" ca="1">ROUND(IF($M116="Y",VLOOKUP($N116,INDIRECT($N$2),T$5,0)*INDIRECT($M$3),VLOOKUP($N116,INDIRECT($N$2),T$5,0)),IF(LEFT($E116,1)="N",3,0))</f>
        <v>34.340000000000003</v>
      </c>
      <c r="U116" s="411" cm="1">
        <f t="array" aca="1" ref="U116" ca="1">ROUND(IF($M116="Y",VLOOKUP($N116,INDIRECT($N$2),U$5,0)*INDIRECT($M$3),VLOOKUP($N116,INDIRECT($N$2),U$5,0)),IF(LEFT($E116,1)="N",3,0))</f>
        <v>36.058</v>
      </c>
      <c r="V116" s="482"/>
      <c r="W116" s="412" t="str">
        <f t="shared" si="102"/>
        <v>Y</v>
      </c>
      <c r="X116" s="355" t="str">
        <f t="shared" si="99"/>
        <v>08241C</v>
      </c>
      <c r="Y116" s="413" t="str">
        <f t="shared" si="101"/>
        <v>060</v>
      </c>
      <c r="Z116" s="355" t="str">
        <f t="shared" si="100"/>
        <v xml:space="preserve">Police Support Technician I </v>
      </c>
      <c r="AA116" s="414">
        <f t="shared" ca="1" si="94"/>
        <v>29.664000000000001</v>
      </c>
      <c r="AB116" s="414">
        <f t="shared" ca="1" si="95"/>
        <v>31.149000000000001</v>
      </c>
      <c r="AC116" s="414">
        <f t="shared" ca="1" si="96"/>
        <v>32.704999999999998</v>
      </c>
      <c r="AD116" s="414">
        <f t="shared" ca="1" si="97"/>
        <v>34.340000000000003</v>
      </c>
      <c r="AE116" s="414">
        <f t="shared" ca="1" si="98"/>
        <v>36.058</v>
      </c>
    </row>
    <row r="117" spans="1:31">
      <c r="A117" s="406" t="s">
        <v>256</v>
      </c>
      <c r="B117" s="464" t="s">
        <v>257</v>
      </c>
      <c r="C117" s="406">
        <v>6</v>
      </c>
      <c r="D117" s="407">
        <v>140</v>
      </c>
      <c r="E117" s="406" t="s">
        <v>43</v>
      </c>
      <c r="F117" s="406">
        <v>308</v>
      </c>
      <c r="G117" s="409">
        <f t="shared" ca="1" si="87"/>
        <v>33.459000000000003</v>
      </c>
      <c r="H117" s="409">
        <f t="shared" ca="1" si="88"/>
        <v>35.133000000000003</v>
      </c>
      <c r="I117" s="409">
        <f t="shared" ca="1" si="89"/>
        <v>36.89</v>
      </c>
      <c r="J117" s="409">
        <f t="shared" ca="1" si="90"/>
        <v>38.734999999999999</v>
      </c>
      <c r="K117" s="409">
        <f t="shared" ca="1" si="91"/>
        <v>40.670999999999999</v>
      </c>
      <c r="L117" s="502"/>
      <c r="M117" s="335" t="s">
        <v>588</v>
      </c>
      <c r="N117" s="331" t="str">
        <f t="shared" si="92"/>
        <v>08240C</v>
      </c>
      <c r="O117" s="410">
        <f t="shared" si="86"/>
        <v>140</v>
      </c>
      <c r="P117" s="332" t="str">
        <f t="shared" si="93"/>
        <v xml:space="preserve">Police Support Technician II </v>
      </c>
      <c r="Q117" s="411" cm="1">
        <f t="array" aca="1" ref="Q117" ca="1">ROUND(IF($M117="Y",VLOOKUP($N117,INDIRECT($N$2),Q$5,0)*INDIRECT($M$3),VLOOKUP($N117,INDIRECT($N$2),Q$5,0)),IF(LEFT($E117,1)="N",3,0))</f>
        <v>33.459000000000003</v>
      </c>
      <c r="R117" s="411" cm="1">
        <f t="array" aca="1" ref="R117" ca="1">ROUND(IF($M117="Y",VLOOKUP($N117,INDIRECT($N$2),R$5,0)*INDIRECT($M$3),VLOOKUP($N117,INDIRECT($N$2),R$5,0)),IF(LEFT($E117,1)="N",3,0))</f>
        <v>35.133000000000003</v>
      </c>
      <c r="S117" s="411" cm="1">
        <f t="array" aca="1" ref="S117" ca="1">ROUND(IF($M117="Y",VLOOKUP($N117,INDIRECT($N$2),S$5,0)*INDIRECT($M$3),VLOOKUP($N117,INDIRECT($N$2),S$5,0)),IF(LEFT($E117,1)="N",3,0))</f>
        <v>36.89</v>
      </c>
      <c r="T117" s="411" cm="1">
        <f t="array" aca="1" ref="T117" ca="1">ROUND(IF($M117="Y",VLOOKUP($N117,INDIRECT($N$2),T$5,0)*INDIRECT($M$3),VLOOKUP($N117,INDIRECT($N$2),T$5,0)),IF(LEFT($E117,1)="N",3,0))</f>
        <v>38.734999999999999</v>
      </c>
      <c r="U117" s="411" cm="1">
        <f t="array" aca="1" ref="U117" ca="1">ROUND(IF($M117="Y",VLOOKUP($N117,INDIRECT($N$2),U$5,0)*INDIRECT($M$3),VLOOKUP($N117,INDIRECT($N$2),U$5,0)),IF(LEFT($E117,1)="N",3,0))</f>
        <v>40.670999999999999</v>
      </c>
      <c r="V117" s="482"/>
      <c r="W117" s="412" t="str">
        <f t="shared" si="102"/>
        <v>Y</v>
      </c>
      <c r="X117" s="355" t="str">
        <f t="shared" si="99"/>
        <v>08240C</v>
      </c>
      <c r="Y117" s="413">
        <f t="shared" si="101"/>
        <v>140</v>
      </c>
      <c r="Z117" s="355" t="str">
        <f t="shared" si="100"/>
        <v xml:space="preserve">Police Support Technician II </v>
      </c>
      <c r="AA117" s="414">
        <f t="shared" ca="1" si="94"/>
        <v>33.459000000000003</v>
      </c>
      <c r="AB117" s="414">
        <f t="shared" ca="1" si="95"/>
        <v>35.133000000000003</v>
      </c>
      <c r="AC117" s="414">
        <f t="shared" ca="1" si="96"/>
        <v>36.89</v>
      </c>
      <c r="AD117" s="414">
        <f t="shared" ca="1" si="97"/>
        <v>38.734999999999999</v>
      </c>
      <c r="AE117" s="414">
        <f t="shared" ca="1" si="98"/>
        <v>40.670999999999999</v>
      </c>
    </row>
    <row r="118" spans="1:31">
      <c r="A118" s="406" t="s">
        <v>550</v>
      </c>
      <c r="B118" s="464" t="s">
        <v>802</v>
      </c>
      <c r="C118" s="406">
        <v>7</v>
      </c>
      <c r="D118" s="407" t="s">
        <v>554</v>
      </c>
      <c r="E118" s="406" t="s">
        <v>43</v>
      </c>
      <c r="F118" s="406">
        <v>328</v>
      </c>
      <c r="G118" s="409">
        <f t="shared" ca="1" si="87"/>
        <v>34.75</v>
      </c>
      <c r="H118" s="409">
        <f t="shared" ca="1" si="88"/>
        <v>36.485999999999997</v>
      </c>
      <c r="I118" s="409">
        <f t="shared" ca="1" si="89"/>
        <v>38.311999999999998</v>
      </c>
      <c r="J118" s="409">
        <f t="shared" ca="1" si="90"/>
        <v>40.228000000000002</v>
      </c>
      <c r="K118" s="409">
        <f t="shared" ca="1" si="91"/>
        <v>42.238</v>
      </c>
      <c r="L118" s="502"/>
      <c r="M118" s="335" t="s">
        <v>588</v>
      </c>
      <c r="N118" s="331" t="str">
        <f t="shared" si="92"/>
        <v>53000C</v>
      </c>
      <c r="O118" s="410" t="str">
        <f t="shared" si="86"/>
        <v>216</v>
      </c>
      <c r="P118" s="332" t="str">
        <f t="shared" si="93"/>
        <v>Police TAC/RMS</v>
      </c>
      <c r="Q118" s="411" cm="1">
        <f t="array" aca="1" ref="Q118" ca="1">ROUND(IF($M118="Y",VLOOKUP($N118,INDIRECT($N$2),Q$5,0)*INDIRECT($M$3),VLOOKUP($N118,INDIRECT($N$2),Q$5,0)),IF(LEFT($E118,1)="N",3,0))</f>
        <v>34.75</v>
      </c>
      <c r="R118" s="411" cm="1">
        <f t="array" aca="1" ref="R118" ca="1">ROUND(IF($M118="Y",VLOOKUP($N118,INDIRECT($N$2),R$5,0)*INDIRECT($M$3),VLOOKUP($N118,INDIRECT($N$2),R$5,0)),IF(LEFT($E118,1)="N",3,0))</f>
        <v>36.485999999999997</v>
      </c>
      <c r="S118" s="411" cm="1">
        <f t="array" aca="1" ref="S118" ca="1">ROUND(IF($M118="Y",VLOOKUP($N118,INDIRECT($N$2),S$5,0)*INDIRECT($M$3),VLOOKUP($N118,INDIRECT($N$2),S$5,0)),IF(LEFT($E118,1)="N",3,0))</f>
        <v>38.311999999999998</v>
      </c>
      <c r="T118" s="411" cm="1">
        <f t="array" aca="1" ref="T118" ca="1">ROUND(IF($M118="Y",VLOOKUP($N118,INDIRECT($N$2),T$5,0)*INDIRECT($M$3),VLOOKUP($N118,INDIRECT($N$2),T$5,0)),IF(LEFT($E118,1)="N",3,0))</f>
        <v>40.228000000000002</v>
      </c>
      <c r="U118" s="411" cm="1">
        <f t="array" aca="1" ref="U118" ca="1">ROUND(IF($M118="Y",VLOOKUP($N118,INDIRECT($N$2),U$5,0)*INDIRECT($M$3),VLOOKUP($N118,INDIRECT($N$2),U$5,0)),IF(LEFT($E118,1)="N",3,0))</f>
        <v>42.238</v>
      </c>
      <c r="V118" s="482"/>
      <c r="W118" s="412" t="str">
        <f t="shared" si="102"/>
        <v>Y</v>
      </c>
      <c r="X118" s="355" t="str">
        <f t="shared" si="99"/>
        <v>53000C</v>
      </c>
      <c r="Y118" s="413" t="str">
        <f t="shared" si="101"/>
        <v>216</v>
      </c>
      <c r="Z118" s="355" t="str">
        <f t="shared" si="100"/>
        <v>Police TAC/RMS</v>
      </c>
      <c r="AA118" s="414">
        <f t="shared" ca="1" si="94"/>
        <v>34.75</v>
      </c>
      <c r="AB118" s="414">
        <f t="shared" ca="1" si="95"/>
        <v>36.485999999999997</v>
      </c>
      <c r="AC118" s="414">
        <f t="shared" ca="1" si="96"/>
        <v>38.311999999999998</v>
      </c>
      <c r="AD118" s="414">
        <f t="shared" ca="1" si="97"/>
        <v>40.228000000000002</v>
      </c>
      <c r="AE118" s="414">
        <f t="shared" ca="1" si="98"/>
        <v>42.238</v>
      </c>
    </row>
    <row r="119" spans="1:31">
      <c r="A119" s="406" t="s">
        <v>782</v>
      </c>
      <c r="B119" s="464" t="s">
        <v>803</v>
      </c>
      <c r="C119" s="406">
        <v>6</v>
      </c>
      <c r="D119" s="407" t="s">
        <v>113</v>
      </c>
      <c r="E119" s="406" t="s">
        <v>43</v>
      </c>
      <c r="F119" s="406">
        <v>308</v>
      </c>
      <c r="G119" s="409">
        <f t="shared" ca="1" si="87"/>
        <v>33.459000000000003</v>
      </c>
      <c r="H119" s="409">
        <f t="shared" ca="1" si="88"/>
        <v>35.133000000000003</v>
      </c>
      <c r="I119" s="409">
        <f t="shared" ca="1" si="89"/>
        <v>36.89</v>
      </c>
      <c r="J119" s="409">
        <f t="shared" ca="1" si="90"/>
        <v>38.734999999999999</v>
      </c>
      <c r="K119" s="409">
        <f t="shared" ca="1" si="91"/>
        <v>40.670999999999999</v>
      </c>
      <c r="L119" s="502"/>
      <c r="M119" s="335" t="s">
        <v>588</v>
      </c>
      <c r="N119" s="331" t="str">
        <f t="shared" si="92"/>
        <v>59509C</v>
      </c>
      <c r="O119" s="410" t="str">
        <f t="shared" si="86"/>
        <v>140</v>
      </c>
      <c r="P119" s="332" t="str">
        <f t="shared" si="93"/>
        <v>Police Training Division Coodinator</v>
      </c>
      <c r="Q119" s="411" cm="1">
        <f t="array" aca="1" ref="Q119" ca="1">ROUND(IF($M119="Y",VLOOKUP($N119,INDIRECT($N$2),Q$5,0)*INDIRECT($M$3),VLOOKUP($N119,INDIRECT($N$2),Q$5,0)),IF(LEFT($E119,1)="N",3,0))</f>
        <v>33.459000000000003</v>
      </c>
      <c r="R119" s="411" cm="1">
        <f t="array" aca="1" ref="R119" ca="1">ROUND(IF($M119="Y",VLOOKUP($N119,INDIRECT($N$2),R$5,0)*INDIRECT($M$3),VLOOKUP($N119,INDIRECT($N$2),R$5,0)),IF(LEFT($E119,1)="N",3,0))</f>
        <v>35.133000000000003</v>
      </c>
      <c r="S119" s="411" cm="1">
        <f t="array" aca="1" ref="S119" ca="1">ROUND(IF($M119="Y",VLOOKUP($N119,INDIRECT($N$2),S$5,0)*INDIRECT($M$3),VLOOKUP($N119,INDIRECT($N$2),S$5,0)),IF(LEFT($E119,1)="N",3,0))</f>
        <v>36.89</v>
      </c>
      <c r="T119" s="411" cm="1">
        <f t="array" aca="1" ref="T119" ca="1">ROUND(IF($M119="Y",VLOOKUP($N119,INDIRECT($N$2),T$5,0)*INDIRECT($M$3),VLOOKUP($N119,INDIRECT($N$2),T$5,0)),IF(LEFT($E119,1)="N",3,0))</f>
        <v>38.734999999999999</v>
      </c>
      <c r="U119" s="411" cm="1">
        <f t="array" aca="1" ref="U119" ca="1">ROUND(IF($M119="Y",VLOOKUP($N119,INDIRECT($N$2),U$5,0)*INDIRECT($M$3),VLOOKUP($N119,INDIRECT($N$2),U$5,0)),IF(LEFT($E119,1)="N",3,0))</f>
        <v>40.670999999999999</v>
      </c>
      <c r="V119" s="482"/>
      <c r="W119" s="412" t="str">
        <f t="shared" si="102"/>
        <v>Y</v>
      </c>
      <c r="X119" s="355" t="str">
        <f t="shared" si="99"/>
        <v>59509C</v>
      </c>
      <c r="Y119" s="413" t="str">
        <f t="shared" si="101"/>
        <v>140</v>
      </c>
      <c r="Z119" s="355" t="str">
        <f t="shared" si="100"/>
        <v>Police Training Division Coodinator</v>
      </c>
      <c r="AA119" s="414">
        <f t="shared" ca="1" si="94"/>
        <v>33.459000000000003</v>
      </c>
      <c r="AB119" s="414">
        <f t="shared" ca="1" si="95"/>
        <v>35.133000000000003</v>
      </c>
      <c r="AC119" s="414">
        <f t="shared" ca="1" si="96"/>
        <v>36.89</v>
      </c>
      <c r="AD119" s="414">
        <f t="shared" ca="1" si="97"/>
        <v>38.734999999999999</v>
      </c>
      <c r="AE119" s="414">
        <f t="shared" ca="1" si="98"/>
        <v>40.670999999999999</v>
      </c>
    </row>
    <row r="120" spans="1:31">
      <c r="A120" s="406" t="s">
        <v>542</v>
      </c>
      <c r="B120" s="464" t="s">
        <v>804</v>
      </c>
      <c r="C120" s="406">
        <v>6</v>
      </c>
      <c r="D120" s="407" t="s">
        <v>543</v>
      </c>
      <c r="E120" s="406" t="s">
        <v>43</v>
      </c>
      <c r="F120" s="406">
        <v>296</v>
      </c>
      <c r="G120" s="409">
        <f t="shared" ca="1" si="87"/>
        <v>32.185000000000002</v>
      </c>
      <c r="H120" s="409">
        <f t="shared" ca="1" si="88"/>
        <v>33.792000000000002</v>
      </c>
      <c r="I120" s="409">
        <f t="shared" ca="1" si="89"/>
        <v>35.481999999999999</v>
      </c>
      <c r="J120" s="409">
        <f t="shared" ca="1" si="90"/>
        <v>37.256999999999998</v>
      </c>
      <c r="K120" s="409">
        <f t="shared" ca="1" si="91"/>
        <v>39.119</v>
      </c>
      <c r="L120" s="502"/>
      <c r="M120" s="335" t="s">
        <v>588</v>
      </c>
      <c r="N120" s="331" t="str">
        <f t="shared" si="92"/>
        <v>52994C</v>
      </c>
      <c r="O120" s="410" t="str">
        <f t="shared" si="86"/>
        <v>161</v>
      </c>
      <c r="P120" s="332" t="str">
        <f t="shared" si="93"/>
        <v>Police Warehouse Specialist</v>
      </c>
      <c r="Q120" s="411" cm="1">
        <f t="array" aca="1" ref="Q120" ca="1">ROUND(IF($M120="Y",VLOOKUP($N120,INDIRECT($N$2),Q$5,0)*INDIRECT($M$3),VLOOKUP($N120,INDIRECT($N$2),Q$5,0)),IF(LEFT($E120,1)="N",3,0))</f>
        <v>32.185000000000002</v>
      </c>
      <c r="R120" s="411" cm="1">
        <f t="array" aca="1" ref="R120" ca="1">ROUND(IF($M120="Y",VLOOKUP($N120,INDIRECT($N$2),R$5,0)*INDIRECT($M$3),VLOOKUP($N120,INDIRECT($N$2),R$5,0)),IF(LEFT($E120,1)="N",3,0))</f>
        <v>33.792000000000002</v>
      </c>
      <c r="S120" s="411" cm="1">
        <f t="array" aca="1" ref="S120" ca="1">ROUND(IF($M120="Y",VLOOKUP($N120,INDIRECT($N$2),S$5,0)*INDIRECT($M$3),VLOOKUP($N120,INDIRECT($N$2),S$5,0)),IF(LEFT($E120,1)="N",3,0))</f>
        <v>35.481999999999999</v>
      </c>
      <c r="T120" s="411" cm="1">
        <f t="array" aca="1" ref="T120" ca="1">ROUND(IF($M120="Y",VLOOKUP($N120,INDIRECT($N$2),T$5,0)*INDIRECT($M$3),VLOOKUP($N120,INDIRECT($N$2),T$5,0)),IF(LEFT($E120,1)="N",3,0))</f>
        <v>37.256999999999998</v>
      </c>
      <c r="U120" s="411" cm="1">
        <f t="array" aca="1" ref="U120" ca="1">ROUND(IF($M120="Y",VLOOKUP($N120,INDIRECT($N$2),U$5,0)*INDIRECT($M$3),VLOOKUP($N120,INDIRECT($N$2),U$5,0)),IF(LEFT($E120,1)="N",3,0))</f>
        <v>39.119</v>
      </c>
      <c r="V120" s="482"/>
      <c r="W120" s="412" t="str">
        <f t="shared" si="102"/>
        <v>Y</v>
      </c>
      <c r="X120" s="355" t="str">
        <f t="shared" si="99"/>
        <v>52994C</v>
      </c>
      <c r="Y120" s="413" t="str">
        <f t="shared" si="101"/>
        <v>161</v>
      </c>
      <c r="Z120" s="355" t="str">
        <f t="shared" si="100"/>
        <v>Police Warehouse Specialist</v>
      </c>
      <c r="AA120" s="414">
        <f t="shared" ca="1" si="94"/>
        <v>32.185000000000002</v>
      </c>
      <c r="AB120" s="414">
        <f t="shared" ca="1" si="95"/>
        <v>33.792000000000002</v>
      </c>
      <c r="AC120" s="414">
        <f t="shared" ca="1" si="96"/>
        <v>35.481999999999999</v>
      </c>
      <c r="AD120" s="414">
        <f t="shared" ca="1" si="97"/>
        <v>37.256999999999998</v>
      </c>
      <c r="AE120" s="414">
        <f t="shared" ca="1" si="98"/>
        <v>39.119</v>
      </c>
    </row>
    <row r="121" spans="1:31">
      <c r="A121" s="420" t="s">
        <v>35</v>
      </c>
      <c r="B121" s="467" t="s">
        <v>37</v>
      </c>
      <c r="C121" s="420">
        <v>11</v>
      </c>
      <c r="D121" s="407" t="s">
        <v>36</v>
      </c>
      <c r="E121" s="420" t="s">
        <v>21</v>
      </c>
      <c r="F121" s="420">
        <v>523</v>
      </c>
      <c r="G121" s="409">
        <f t="shared" ca="1" si="87"/>
        <v>109049</v>
      </c>
      <c r="H121" s="409">
        <f t="shared" ca="1" si="88"/>
        <v>114502</v>
      </c>
      <c r="I121" s="409">
        <f t="shared" ca="1" si="89"/>
        <v>120228</v>
      </c>
      <c r="J121" s="409">
        <f t="shared" ca="1" si="90"/>
        <v>126240</v>
      </c>
      <c r="K121" s="409">
        <f t="shared" ca="1" si="91"/>
        <v>132553</v>
      </c>
      <c r="L121" s="502"/>
      <c r="M121" s="335" t="s">
        <v>588</v>
      </c>
      <c r="N121" s="331" t="str">
        <f t="shared" si="92"/>
        <v>52900C</v>
      </c>
      <c r="O121" s="410" t="str">
        <f t="shared" si="86"/>
        <v>117</v>
      </c>
      <c r="P121" s="332" t="str">
        <f t="shared" si="93"/>
        <v xml:space="preserve">Principal Project Crd (CPED) </v>
      </c>
      <c r="Q121" s="411" cm="1">
        <f t="array" aca="1" ref="Q121" ca="1">ROUND(IF($M121="Y",VLOOKUP($N121,INDIRECT($N$2),Q$5,0)*INDIRECT($M$3),VLOOKUP($N121,INDIRECT($N$2),Q$5,0)),IF(LEFT($E121,1)="N",3,0))</f>
        <v>109049</v>
      </c>
      <c r="R121" s="411" cm="1">
        <f t="array" aca="1" ref="R121" ca="1">ROUND(IF($M121="Y",VLOOKUP($N121,INDIRECT($N$2),R$5,0)*INDIRECT($M$3),VLOOKUP($N121,INDIRECT($N$2),R$5,0)),IF(LEFT($E121,1)="N",3,0))</f>
        <v>114502</v>
      </c>
      <c r="S121" s="411" cm="1">
        <f t="array" aca="1" ref="S121" ca="1">ROUND(IF($M121="Y",VLOOKUP($N121,INDIRECT($N$2),S$5,0)*INDIRECT($M$3),VLOOKUP($N121,INDIRECT($N$2),S$5,0)),IF(LEFT($E121,1)="N",3,0))</f>
        <v>120228</v>
      </c>
      <c r="T121" s="411" cm="1">
        <f t="array" aca="1" ref="T121" ca="1">ROUND(IF($M121="Y",VLOOKUP($N121,INDIRECT($N$2),T$5,0)*INDIRECT($M$3),VLOOKUP($N121,INDIRECT($N$2),T$5,0)),IF(LEFT($E121,1)="N",3,0))</f>
        <v>126240</v>
      </c>
      <c r="U121" s="411" cm="1">
        <f t="array" aca="1" ref="U121" ca="1">ROUND(IF($M121="Y",VLOOKUP($N121,INDIRECT($N$2),U$5,0)*INDIRECT($M$3),VLOOKUP($N121,INDIRECT($N$2),U$5,0)),IF(LEFT($E121,1)="N",3,0))</f>
        <v>132553</v>
      </c>
      <c r="V121" s="482"/>
      <c r="W121" s="412" t="str">
        <f t="shared" si="102"/>
        <v>Y</v>
      </c>
      <c r="X121" s="355" t="str">
        <f t="shared" si="99"/>
        <v>52900C</v>
      </c>
      <c r="Y121" s="413" t="str">
        <f t="shared" si="101"/>
        <v>117</v>
      </c>
      <c r="Z121" s="355" t="str">
        <f t="shared" si="100"/>
        <v xml:space="preserve">Principal Project Crd (CPED) </v>
      </c>
      <c r="AA121" s="414">
        <f t="shared" ca="1" si="94"/>
        <v>52.427999999999997</v>
      </c>
      <c r="AB121" s="414">
        <f t="shared" ca="1" si="95"/>
        <v>55.05</v>
      </c>
      <c r="AC121" s="414">
        <f t="shared" ca="1" si="96"/>
        <v>57.802</v>
      </c>
      <c r="AD121" s="414">
        <f t="shared" ca="1" si="97"/>
        <v>60.692999999999998</v>
      </c>
      <c r="AE121" s="414">
        <f t="shared" ca="1" si="98"/>
        <v>63.727999999999994</v>
      </c>
    </row>
    <row r="122" spans="1:31">
      <c r="A122" s="406" t="s">
        <v>719</v>
      </c>
      <c r="B122" s="464" t="s">
        <v>506</v>
      </c>
      <c r="C122" s="406">
        <v>7</v>
      </c>
      <c r="D122" s="407">
        <v>7</v>
      </c>
      <c r="E122" s="406" t="s">
        <v>43</v>
      </c>
      <c r="F122" s="406">
        <v>338</v>
      </c>
      <c r="G122" s="409">
        <f t="shared" ca="1" si="87"/>
        <v>35.984999999999999</v>
      </c>
      <c r="H122" s="409">
        <f t="shared" ca="1" si="88"/>
        <v>37.795000000000002</v>
      </c>
      <c r="I122" s="409">
        <f t="shared" ca="1" si="89"/>
        <v>39.68</v>
      </c>
      <c r="J122" s="409">
        <f t="shared" ca="1" si="90"/>
        <v>41.665999999999997</v>
      </c>
      <c r="K122" s="409">
        <f t="shared" ca="1" si="91"/>
        <v>43.755000000000003</v>
      </c>
      <c r="L122" s="502"/>
      <c r="M122" s="335" t="s">
        <v>588</v>
      </c>
      <c r="N122" s="331" t="str">
        <f t="shared" si="92"/>
        <v>52950C</v>
      </c>
      <c r="O122" s="410">
        <f t="shared" si="86"/>
        <v>7</v>
      </c>
      <c r="P122" s="332" t="str">
        <f t="shared" si="93"/>
        <v>Process Logic Control Technician</v>
      </c>
      <c r="Q122" s="411" cm="1">
        <f t="array" aca="1" ref="Q122" ca="1">ROUND(IF($M122="Y",VLOOKUP($N122,INDIRECT($N$2),Q$5,0)*INDIRECT($M$3),VLOOKUP($N122,INDIRECT($N$2),Q$5,0)),IF(LEFT($E122,1)="N",3,0))</f>
        <v>35.984999999999999</v>
      </c>
      <c r="R122" s="411" cm="1">
        <f t="array" aca="1" ref="R122" ca="1">ROUND(IF($M122="Y",VLOOKUP($N122,INDIRECT($N$2),R$5,0)*INDIRECT($M$3),VLOOKUP($N122,INDIRECT($N$2),R$5,0)),IF(LEFT($E122,1)="N",3,0))</f>
        <v>37.795000000000002</v>
      </c>
      <c r="S122" s="411" cm="1">
        <f t="array" aca="1" ref="S122" ca="1">ROUND(IF($M122="Y",VLOOKUP($N122,INDIRECT($N$2),S$5,0)*INDIRECT($M$3),VLOOKUP($N122,INDIRECT($N$2),S$5,0)),IF(LEFT($E122,1)="N",3,0))</f>
        <v>39.68</v>
      </c>
      <c r="T122" s="411" cm="1">
        <f t="array" aca="1" ref="T122" ca="1">ROUND(IF($M122="Y",VLOOKUP($N122,INDIRECT($N$2),T$5,0)*INDIRECT($M$3),VLOOKUP($N122,INDIRECT($N$2),T$5,0)),IF(LEFT($E122,1)="N",3,0))</f>
        <v>41.665999999999997</v>
      </c>
      <c r="U122" s="411" cm="1">
        <f t="array" aca="1" ref="U122" ca="1">ROUND(IF($M122="Y",VLOOKUP($N122,INDIRECT($N$2),U$5,0)*INDIRECT($M$3),VLOOKUP($N122,INDIRECT($N$2),U$5,0)),IF(LEFT($E122,1)="N",3,0))</f>
        <v>43.755000000000003</v>
      </c>
      <c r="V122" s="482"/>
      <c r="W122" s="412" t="str">
        <f t="shared" si="102"/>
        <v>Y</v>
      </c>
      <c r="X122" s="355" t="str">
        <f t="shared" si="99"/>
        <v>52950C</v>
      </c>
      <c r="Y122" s="413">
        <f t="shared" si="101"/>
        <v>7</v>
      </c>
      <c r="Z122" s="355" t="str">
        <f t="shared" si="100"/>
        <v>Process Logic Control Technician</v>
      </c>
      <c r="AA122" s="414">
        <f t="shared" ca="1" si="94"/>
        <v>35.984999999999999</v>
      </c>
      <c r="AB122" s="414">
        <f t="shared" ca="1" si="95"/>
        <v>37.795000000000002</v>
      </c>
      <c r="AC122" s="414">
        <f t="shared" ca="1" si="96"/>
        <v>39.68</v>
      </c>
      <c r="AD122" s="414">
        <f t="shared" ca="1" si="97"/>
        <v>41.665999999999997</v>
      </c>
      <c r="AE122" s="414">
        <f t="shared" ca="1" si="98"/>
        <v>43.755000000000003</v>
      </c>
    </row>
    <row r="123" spans="1:31">
      <c r="A123" s="406" t="s">
        <v>258</v>
      </c>
      <c r="B123" s="464" t="s">
        <v>260</v>
      </c>
      <c r="C123" s="406">
        <v>6</v>
      </c>
      <c r="D123" s="407" t="s">
        <v>259</v>
      </c>
      <c r="E123" s="406" t="s">
        <v>43</v>
      </c>
      <c r="F123" s="406">
        <v>280</v>
      </c>
      <c r="G123" s="409">
        <f t="shared" ca="1" si="87"/>
        <v>30.927</v>
      </c>
      <c r="H123" s="409">
        <f t="shared" ca="1" si="88"/>
        <v>32.475999999999999</v>
      </c>
      <c r="I123" s="409">
        <f t="shared" ca="1" si="89"/>
        <v>34.095999999999997</v>
      </c>
      <c r="J123" s="409">
        <f t="shared" ca="1" si="90"/>
        <v>35.805</v>
      </c>
      <c r="K123" s="409">
        <f t="shared" ca="1" si="91"/>
        <v>37.594000000000001</v>
      </c>
      <c r="L123" s="502"/>
      <c r="M123" s="335" t="s">
        <v>588</v>
      </c>
      <c r="N123" s="331" t="str">
        <f t="shared" si="92"/>
        <v>08340C</v>
      </c>
      <c r="O123" s="410" t="str">
        <f t="shared" si="86"/>
        <v>160</v>
      </c>
      <c r="P123" s="332" t="str">
        <f t="shared" si="93"/>
        <v xml:space="preserve">Program Aide II </v>
      </c>
      <c r="Q123" s="411" cm="1">
        <f t="array" aca="1" ref="Q123" ca="1">ROUND(IF($M123="Y",VLOOKUP($N123,INDIRECT($N$2),Q$5,0)*INDIRECT($M$3),VLOOKUP($N123,INDIRECT($N$2),Q$5,0)),IF(LEFT($E123,1)="N",3,0))</f>
        <v>30.927</v>
      </c>
      <c r="R123" s="411" cm="1">
        <f t="array" aca="1" ref="R123" ca="1">ROUND(IF($M123="Y",VLOOKUP($N123,INDIRECT($N$2),R$5,0)*INDIRECT($M$3),VLOOKUP($N123,INDIRECT($N$2),R$5,0)),IF(LEFT($E123,1)="N",3,0))</f>
        <v>32.475999999999999</v>
      </c>
      <c r="S123" s="411" cm="1">
        <f t="array" aca="1" ref="S123" ca="1">ROUND(IF($M123="Y",VLOOKUP($N123,INDIRECT($N$2),S$5,0)*INDIRECT($M$3),VLOOKUP($N123,INDIRECT($N$2),S$5,0)),IF(LEFT($E123,1)="N",3,0))</f>
        <v>34.095999999999997</v>
      </c>
      <c r="T123" s="411" cm="1">
        <f t="array" aca="1" ref="T123" ca="1">ROUND(IF($M123="Y",VLOOKUP($N123,INDIRECT($N$2),T$5,0)*INDIRECT($M$3),VLOOKUP($N123,INDIRECT($N$2),T$5,0)),IF(LEFT($E123,1)="N",3,0))</f>
        <v>35.805</v>
      </c>
      <c r="U123" s="411" cm="1">
        <f t="array" aca="1" ref="U123" ca="1">ROUND(IF($M123="Y",VLOOKUP($N123,INDIRECT($N$2),U$5,0)*INDIRECT($M$3),VLOOKUP($N123,INDIRECT($N$2),U$5,0)),IF(LEFT($E123,1)="N",3,0))</f>
        <v>37.594000000000001</v>
      </c>
      <c r="V123" s="482"/>
      <c r="W123" s="412" t="str">
        <f t="shared" si="102"/>
        <v>Y</v>
      </c>
      <c r="X123" s="355" t="str">
        <f t="shared" si="99"/>
        <v>08340C</v>
      </c>
      <c r="Y123" s="413" t="str">
        <f t="shared" si="101"/>
        <v>160</v>
      </c>
      <c r="Z123" s="355" t="str">
        <f t="shared" si="100"/>
        <v xml:space="preserve">Program Aide II </v>
      </c>
      <c r="AA123" s="414">
        <f t="shared" ca="1" si="94"/>
        <v>30.927</v>
      </c>
      <c r="AB123" s="414">
        <f t="shared" ca="1" si="95"/>
        <v>32.475999999999999</v>
      </c>
      <c r="AC123" s="414">
        <f t="shared" ca="1" si="96"/>
        <v>34.095999999999997</v>
      </c>
      <c r="AD123" s="414">
        <f t="shared" ca="1" si="97"/>
        <v>35.805</v>
      </c>
      <c r="AE123" s="414">
        <f t="shared" ca="1" si="98"/>
        <v>37.594000000000001</v>
      </c>
    </row>
    <row r="124" spans="1:31">
      <c r="A124" s="406" t="s">
        <v>530</v>
      </c>
      <c r="B124" s="464" t="s">
        <v>529</v>
      </c>
      <c r="C124" s="406">
        <v>6</v>
      </c>
      <c r="D124" s="407" t="s">
        <v>118</v>
      </c>
      <c r="E124" s="406" t="s">
        <v>43</v>
      </c>
      <c r="F124" s="406">
        <v>295</v>
      </c>
      <c r="G124" s="409">
        <f t="shared" ca="1" si="87"/>
        <v>32.185000000000002</v>
      </c>
      <c r="H124" s="409">
        <f t="shared" ca="1" si="88"/>
        <v>33.792000000000002</v>
      </c>
      <c r="I124" s="409">
        <f t="shared" ca="1" si="89"/>
        <v>35.481999999999999</v>
      </c>
      <c r="J124" s="409">
        <f t="shared" ca="1" si="90"/>
        <v>37.258000000000003</v>
      </c>
      <c r="K124" s="409">
        <f t="shared" ca="1" si="91"/>
        <v>39.119</v>
      </c>
      <c r="L124" s="502"/>
      <c r="M124" s="335" t="s">
        <v>588</v>
      </c>
      <c r="N124" s="331" t="str">
        <f t="shared" si="92"/>
        <v>52981C</v>
      </c>
      <c r="O124" s="410" t="str">
        <f t="shared" si="86"/>
        <v>067</v>
      </c>
      <c r="P124" s="332" t="str">
        <f t="shared" si="93"/>
        <v>Public Service Agent</v>
      </c>
      <c r="Q124" s="411" cm="1">
        <f t="array" aca="1" ref="Q124" ca="1">ROUND(IF($M124="Y",VLOOKUP($N124,INDIRECT($N$2),Q$5,0)*INDIRECT($M$3),VLOOKUP($N124,INDIRECT($N$2),Q$5,0)),IF(LEFT($E124,1)="N",3,0))</f>
        <v>32.185000000000002</v>
      </c>
      <c r="R124" s="411" cm="1">
        <f t="array" aca="1" ref="R124" ca="1">ROUND(IF($M124="Y",VLOOKUP($N124,INDIRECT($N$2),R$5,0)*INDIRECT($M$3),VLOOKUP($N124,INDIRECT($N$2),R$5,0)),IF(LEFT($E124,1)="N",3,0))</f>
        <v>33.792000000000002</v>
      </c>
      <c r="S124" s="411" cm="1">
        <f t="array" aca="1" ref="S124" ca="1">ROUND(IF($M124="Y",VLOOKUP($N124,INDIRECT($N$2),S$5,0)*INDIRECT($M$3),VLOOKUP($N124,INDIRECT($N$2),S$5,0)),IF(LEFT($E124,1)="N",3,0))</f>
        <v>35.481999999999999</v>
      </c>
      <c r="T124" s="411" cm="1">
        <f t="array" aca="1" ref="T124" ca="1">ROUND(IF($M124="Y",VLOOKUP($N124,INDIRECT($N$2),T$5,0)*INDIRECT($M$3),VLOOKUP($N124,INDIRECT($N$2),T$5,0)),IF(LEFT($E124,1)="N",3,0))</f>
        <v>37.258000000000003</v>
      </c>
      <c r="U124" s="411" cm="1">
        <f t="array" aca="1" ref="U124" ca="1">ROUND(IF($M124="Y",VLOOKUP($N124,INDIRECT($N$2),U$5,0)*INDIRECT($M$3),VLOOKUP($N124,INDIRECT($N$2),U$5,0)),IF(LEFT($E124,1)="N",3,0))</f>
        <v>39.119</v>
      </c>
      <c r="V124" s="482"/>
      <c r="W124" s="412" t="str">
        <f t="shared" si="102"/>
        <v>Y</v>
      </c>
      <c r="X124" s="355" t="str">
        <f t="shared" si="99"/>
        <v>52981C</v>
      </c>
      <c r="Y124" s="413" t="str">
        <f t="shared" si="101"/>
        <v>067</v>
      </c>
      <c r="Z124" s="355" t="str">
        <f t="shared" si="100"/>
        <v>Public Service Agent</v>
      </c>
      <c r="AA124" s="414">
        <f t="shared" ca="1" si="94"/>
        <v>32.185000000000002</v>
      </c>
      <c r="AB124" s="414">
        <f t="shared" ca="1" si="95"/>
        <v>33.792000000000002</v>
      </c>
      <c r="AC124" s="414">
        <f t="shared" ca="1" si="96"/>
        <v>35.481999999999999</v>
      </c>
      <c r="AD124" s="414">
        <f t="shared" ca="1" si="97"/>
        <v>37.258000000000003</v>
      </c>
      <c r="AE124" s="414">
        <f t="shared" ca="1" si="98"/>
        <v>39.119</v>
      </c>
    </row>
    <row r="125" spans="1:31">
      <c r="A125" s="406" t="s">
        <v>274</v>
      </c>
      <c r="B125" s="464" t="s">
        <v>275</v>
      </c>
      <c r="C125" s="406">
        <v>7</v>
      </c>
      <c r="D125" s="407" t="s">
        <v>66</v>
      </c>
      <c r="E125" s="406" t="s">
        <v>43</v>
      </c>
      <c r="F125" s="406">
        <v>320</v>
      </c>
      <c r="G125" s="409">
        <f t="shared" ca="1" si="87"/>
        <v>34.75</v>
      </c>
      <c r="H125" s="409">
        <f t="shared" ca="1" si="88"/>
        <v>36.485999999999997</v>
      </c>
      <c r="I125" s="409">
        <f t="shared" ca="1" si="89"/>
        <v>38.311999999999998</v>
      </c>
      <c r="J125" s="409">
        <f t="shared" ca="1" si="90"/>
        <v>40.228000000000002</v>
      </c>
      <c r="K125" s="409">
        <f t="shared" ca="1" si="91"/>
        <v>42.238</v>
      </c>
      <c r="L125" s="502"/>
      <c r="M125" s="335" t="s">
        <v>588</v>
      </c>
      <c r="N125" s="331" t="str">
        <f t="shared" si="92"/>
        <v>52775C</v>
      </c>
      <c r="O125" s="410" t="str">
        <f t="shared" si="86"/>
        <v>064</v>
      </c>
      <c r="P125" s="332" t="str">
        <f t="shared" si="93"/>
        <v xml:space="preserve">Real Estate Assistant </v>
      </c>
      <c r="Q125" s="411" cm="1">
        <f t="array" aca="1" ref="Q125" ca="1">ROUND(IF($M125="Y",VLOOKUP($N125,INDIRECT($N$2),Q$5,0)*INDIRECT($M$3),VLOOKUP($N125,INDIRECT($N$2),Q$5,0)),IF(LEFT($E125,1)="N",3,0))</f>
        <v>34.75</v>
      </c>
      <c r="R125" s="411" cm="1">
        <f t="array" aca="1" ref="R125" ca="1">ROUND(IF($M125="Y",VLOOKUP($N125,INDIRECT($N$2),R$5,0)*INDIRECT($M$3),VLOOKUP($N125,INDIRECT($N$2),R$5,0)),IF(LEFT($E125,1)="N",3,0))</f>
        <v>36.485999999999997</v>
      </c>
      <c r="S125" s="411" cm="1">
        <f t="array" aca="1" ref="S125" ca="1">ROUND(IF($M125="Y",VLOOKUP($N125,INDIRECT($N$2),S$5,0)*INDIRECT($M$3),VLOOKUP($N125,INDIRECT($N$2),S$5,0)),IF(LEFT($E125,1)="N",3,0))</f>
        <v>38.311999999999998</v>
      </c>
      <c r="T125" s="411" cm="1">
        <f t="array" aca="1" ref="T125" ca="1">ROUND(IF($M125="Y",VLOOKUP($N125,INDIRECT($N$2),T$5,0)*INDIRECT($M$3),VLOOKUP($N125,INDIRECT($N$2),T$5,0)),IF(LEFT($E125,1)="N",3,0))</f>
        <v>40.228000000000002</v>
      </c>
      <c r="U125" s="411" cm="1">
        <f t="array" aca="1" ref="U125" ca="1">ROUND(IF($M125="Y",VLOOKUP($N125,INDIRECT($N$2),U$5,0)*INDIRECT($M$3),VLOOKUP($N125,INDIRECT($N$2),U$5,0)),IF(LEFT($E125,1)="N",3,0))</f>
        <v>42.238</v>
      </c>
      <c r="V125" s="482"/>
      <c r="W125" s="412" t="str">
        <f t="shared" si="102"/>
        <v>Y</v>
      </c>
      <c r="X125" s="355" t="str">
        <f t="shared" si="99"/>
        <v>52775C</v>
      </c>
      <c r="Y125" s="413" t="str">
        <f t="shared" si="101"/>
        <v>064</v>
      </c>
      <c r="Z125" s="355" t="str">
        <f t="shared" si="100"/>
        <v xml:space="preserve">Real Estate Assistant </v>
      </c>
      <c r="AA125" s="414">
        <f t="shared" ca="1" si="94"/>
        <v>34.75</v>
      </c>
      <c r="AB125" s="414">
        <f t="shared" ca="1" si="95"/>
        <v>36.485999999999997</v>
      </c>
      <c r="AC125" s="414">
        <f t="shared" ca="1" si="96"/>
        <v>38.311999999999998</v>
      </c>
      <c r="AD125" s="414">
        <f t="shared" ca="1" si="97"/>
        <v>40.228000000000002</v>
      </c>
      <c r="AE125" s="414">
        <f t="shared" ca="1" si="98"/>
        <v>42.238</v>
      </c>
    </row>
    <row r="126" spans="1:31">
      <c r="A126" s="406" t="s">
        <v>263</v>
      </c>
      <c r="B126" s="464" t="s">
        <v>785</v>
      </c>
      <c r="C126" s="406">
        <v>5</v>
      </c>
      <c r="D126" s="407" t="s">
        <v>264</v>
      </c>
      <c r="E126" s="406" t="s">
        <v>43</v>
      </c>
      <c r="F126" s="406">
        <v>228</v>
      </c>
      <c r="G126" s="409">
        <f t="shared" ca="1" si="87"/>
        <v>27.093</v>
      </c>
      <c r="H126" s="409">
        <f t="shared" ca="1" si="88"/>
        <v>28.448</v>
      </c>
      <c r="I126" s="409">
        <f t="shared" ca="1" si="89"/>
        <v>29.869</v>
      </c>
      <c r="J126" s="409">
        <f t="shared" ca="1" si="90"/>
        <v>31.361999999999998</v>
      </c>
      <c r="K126" s="409">
        <f t="shared" ca="1" si="91"/>
        <v>32.933</v>
      </c>
      <c r="L126" s="502"/>
      <c r="M126" s="335" t="s">
        <v>588</v>
      </c>
      <c r="N126" s="331" t="str">
        <f t="shared" si="92"/>
        <v>08630C</v>
      </c>
      <c r="O126" s="410" t="str">
        <f t="shared" si="86"/>
        <v>026</v>
      </c>
      <c r="P126" s="332" t="str">
        <f t="shared" si="93"/>
        <v xml:space="preserve">Real Estate Investigator Aide I  </v>
      </c>
      <c r="Q126" s="411" cm="1">
        <f t="array" aca="1" ref="Q126" ca="1">ROUND(IF($M126="Y",VLOOKUP($N126,INDIRECT($N$2),Q$5,0)*INDIRECT($M$3),VLOOKUP($N126,INDIRECT($N$2),Q$5,0)),IF(LEFT($E126,1)="N",3,0))</f>
        <v>27.093</v>
      </c>
      <c r="R126" s="411" cm="1">
        <f t="array" aca="1" ref="R126" ca="1">ROUND(IF($M126="Y",VLOOKUP($N126,INDIRECT($N$2),R$5,0)*INDIRECT($M$3),VLOOKUP($N126,INDIRECT($N$2),R$5,0)),IF(LEFT($E126,1)="N",3,0))</f>
        <v>28.448</v>
      </c>
      <c r="S126" s="411" cm="1">
        <f t="array" aca="1" ref="S126" ca="1">ROUND(IF($M126="Y",VLOOKUP($N126,INDIRECT($N$2),S$5,0)*INDIRECT($M$3),VLOOKUP($N126,INDIRECT($N$2),S$5,0)),IF(LEFT($E126,1)="N",3,0))</f>
        <v>29.869</v>
      </c>
      <c r="T126" s="411" cm="1">
        <f t="array" aca="1" ref="T126" ca="1">ROUND(IF($M126="Y",VLOOKUP($N126,INDIRECT($N$2),T$5,0)*INDIRECT($M$3),VLOOKUP($N126,INDIRECT($N$2),T$5,0)),IF(LEFT($E126,1)="N",3,0))</f>
        <v>31.361999999999998</v>
      </c>
      <c r="U126" s="411" cm="1">
        <f t="array" aca="1" ref="U126" ca="1">ROUND(IF($M126="Y",VLOOKUP($N126,INDIRECT($N$2),U$5,0)*INDIRECT($M$3),VLOOKUP($N126,INDIRECT($N$2),U$5,0)),IF(LEFT($E126,1)="N",3,0))</f>
        <v>32.933</v>
      </c>
      <c r="V126" s="482"/>
      <c r="W126" s="412" t="str">
        <f t="shared" si="102"/>
        <v>Y</v>
      </c>
      <c r="X126" s="355" t="str">
        <f t="shared" si="99"/>
        <v>08630C</v>
      </c>
      <c r="Y126" s="413" t="str">
        <f t="shared" si="101"/>
        <v>026</v>
      </c>
      <c r="Z126" s="355" t="str">
        <f t="shared" si="100"/>
        <v xml:space="preserve">Real Estate Investigator Aide I  </v>
      </c>
      <c r="AA126" s="414">
        <f t="shared" ca="1" si="94"/>
        <v>27.093</v>
      </c>
      <c r="AB126" s="414">
        <f t="shared" ca="1" si="95"/>
        <v>28.448</v>
      </c>
      <c r="AC126" s="414">
        <f t="shared" ca="1" si="96"/>
        <v>29.869</v>
      </c>
      <c r="AD126" s="414">
        <f t="shared" ca="1" si="97"/>
        <v>31.361999999999998</v>
      </c>
      <c r="AE126" s="414">
        <f t="shared" ca="1" si="98"/>
        <v>32.933</v>
      </c>
    </row>
    <row r="127" spans="1:31">
      <c r="A127" s="406" t="s">
        <v>266</v>
      </c>
      <c r="B127" s="464" t="s">
        <v>786</v>
      </c>
      <c r="C127" s="406">
        <v>6</v>
      </c>
      <c r="D127" s="407" t="s">
        <v>178</v>
      </c>
      <c r="E127" s="406" t="s">
        <v>43</v>
      </c>
      <c r="F127" s="406">
        <v>288</v>
      </c>
      <c r="G127" s="409">
        <f t="shared" ca="1" si="87"/>
        <v>32.185000000000002</v>
      </c>
      <c r="H127" s="409">
        <f t="shared" ca="1" si="88"/>
        <v>33.792000000000002</v>
      </c>
      <c r="I127" s="409">
        <f t="shared" ca="1" si="89"/>
        <v>35.481999999999999</v>
      </c>
      <c r="J127" s="409">
        <f t="shared" ca="1" si="90"/>
        <v>37.256999999999998</v>
      </c>
      <c r="K127" s="409">
        <f t="shared" ca="1" si="91"/>
        <v>39.119</v>
      </c>
      <c r="L127" s="502"/>
      <c r="M127" s="335" t="s">
        <v>588</v>
      </c>
      <c r="N127" s="331" t="str">
        <f t="shared" si="92"/>
        <v>08650C</v>
      </c>
      <c r="O127" s="410" t="str">
        <f t="shared" ref="O127:O147" si="103">D127</f>
        <v>081</v>
      </c>
      <c r="P127" s="332" t="str">
        <f t="shared" si="93"/>
        <v xml:space="preserve">Real Estate Investigator Aide II </v>
      </c>
      <c r="Q127" s="411" cm="1">
        <f t="array" aca="1" ref="Q127" ca="1">ROUND(IF($M127="Y",VLOOKUP($N127,INDIRECT($N$2),Q$5,0)*INDIRECT($M$3),VLOOKUP($N127,INDIRECT($N$2),Q$5,0)),IF(LEFT($E127,1)="N",3,0))</f>
        <v>32.185000000000002</v>
      </c>
      <c r="R127" s="411" cm="1">
        <f t="array" aca="1" ref="R127" ca="1">ROUND(IF($M127="Y",VLOOKUP($N127,INDIRECT($N$2),R$5,0)*INDIRECT($M$3),VLOOKUP($N127,INDIRECT($N$2),R$5,0)),IF(LEFT($E127,1)="N",3,0))</f>
        <v>33.792000000000002</v>
      </c>
      <c r="S127" s="411" cm="1">
        <f t="array" aca="1" ref="S127" ca="1">ROUND(IF($M127="Y",VLOOKUP($N127,INDIRECT($N$2),S$5,0)*INDIRECT($M$3),VLOOKUP($N127,INDIRECT($N$2),S$5,0)),IF(LEFT($E127,1)="N",3,0))</f>
        <v>35.481999999999999</v>
      </c>
      <c r="T127" s="411" cm="1">
        <f t="array" aca="1" ref="T127" ca="1">ROUND(IF($M127="Y",VLOOKUP($N127,INDIRECT($N$2),T$5,0)*INDIRECT($M$3),VLOOKUP($N127,INDIRECT($N$2),T$5,0)),IF(LEFT($E127,1)="N",3,0))</f>
        <v>37.256999999999998</v>
      </c>
      <c r="U127" s="411" cm="1">
        <f t="array" aca="1" ref="U127" ca="1">ROUND(IF($M127="Y",VLOOKUP($N127,INDIRECT($N$2),U$5,0)*INDIRECT($M$3),VLOOKUP($N127,INDIRECT($N$2),U$5,0)),IF(LEFT($E127,1)="N",3,0))</f>
        <v>39.119</v>
      </c>
      <c r="V127" s="482"/>
      <c r="W127" s="412" t="str">
        <f t="shared" si="102"/>
        <v>Y</v>
      </c>
      <c r="X127" s="355" t="str">
        <f t="shared" si="99"/>
        <v>08650C</v>
      </c>
      <c r="Y127" s="413" t="str">
        <f t="shared" si="101"/>
        <v>081</v>
      </c>
      <c r="Z127" s="355" t="str">
        <f t="shared" si="100"/>
        <v xml:space="preserve">Real Estate Investigator Aide II </v>
      </c>
      <c r="AA127" s="414">
        <f t="shared" ca="1" si="94"/>
        <v>32.185000000000002</v>
      </c>
      <c r="AB127" s="414">
        <f t="shared" ca="1" si="95"/>
        <v>33.792000000000002</v>
      </c>
      <c r="AC127" s="414">
        <f t="shared" ca="1" si="96"/>
        <v>35.481999999999999</v>
      </c>
      <c r="AD127" s="414">
        <f t="shared" ca="1" si="97"/>
        <v>37.256999999999998</v>
      </c>
      <c r="AE127" s="414">
        <f t="shared" ca="1" si="98"/>
        <v>39.119</v>
      </c>
    </row>
    <row r="128" spans="1:31">
      <c r="A128" s="406" t="s">
        <v>268</v>
      </c>
      <c r="B128" s="464" t="s">
        <v>787</v>
      </c>
      <c r="C128" s="406">
        <v>7</v>
      </c>
      <c r="D128" s="407" t="s">
        <v>269</v>
      </c>
      <c r="E128" s="406" t="s">
        <v>43</v>
      </c>
      <c r="F128" s="406">
        <v>320</v>
      </c>
      <c r="G128" s="409">
        <f t="shared" ca="1" si="87"/>
        <v>34.75</v>
      </c>
      <c r="H128" s="409">
        <f t="shared" ca="1" si="88"/>
        <v>36.485999999999997</v>
      </c>
      <c r="I128" s="409">
        <f t="shared" ca="1" si="89"/>
        <v>38.311999999999998</v>
      </c>
      <c r="J128" s="409">
        <f t="shared" ca="1" si="90"/>
        <v>40.228000000000002</v>
      </c>
      <c r="K128" s="409">
        <f t="shared" ca="1" si="91"/>
        <v>42.238</v>
      </c>
      <c r="L128" s="502"/>
      <c r="M128" s="335" t="s">
        <v>588</v>
      </c>
      <c r="N128" s="331" t="str">
        <f t="shared" si="92"/>
        <v>08660C</v>
      </c>
      <c r="O128" s="410" t="str">
        <f t="shared" si="103"/>
        <v>089</v>
      </c>
      <c r="P128" s="332" t="str">
        <f t="shared" si="93"/>
        <v xml:space="preserve">Real Estate Investigator I  </v>
      </c>
      <c r="Q128" s="411" cm="1">
        <f t="array" aca="1" ref="Q128" ca="1">ROUND(IF($M128="Y",VLOOKUP($N128,INDIRECT($N$2),Q$5,0)*INDIRECT($M$3),VLOOKUP($N128,INDIRECT($N$2),Q$5,0)),IF(LEFT($E128,1)="N",3,0))</f>
        <v>34.75</v>
      </c>
      <c r="R128" s="411" cm="1">
        <f t="array" aca="1" ref="R128" ca="1">ROUND(IF($M128="Y",VLOOKUP($N128,INDIRECT($N$2),R$5,0)*INDIRECT($M$3),VLOOKUP($N128,INDIRECT($N$2),R$5,0)),IF(LEFT($E128,1)="N",3,0))</f>
        <v>36.485999999999997</v>
      </c>
      <c r="S128" s="411" cm="1">
        <f t="array" aca="1" ref="S128" ca="1">ROUND(IF($M128="Y",VLOOKUP($N128,INDIRECT($N$2),S$5,0)*INDIRECT($M$3),VLOOKUP($N128,INDIRECT($N$2),S$5,0)),IF(LEFT($E128,1)="N",3,0))</f>
        <v>38.311999999999998</v>
      </c>
      <c r="T128" s="411" cm="1">
        <f t="array" aca="1" ref="T128" ca="1">ROUND(IF($M128="Y",VLOOKUP($N128,INDIRECT($N$2),T$5,0)*INDIRECT($M$3),VLOOKUP($N128,INDIRECT($N$2),T$5,0)),IF(LEFT($E128,1)="N",3,0))</f>
        <v>40.228000000000002</v>
      </c>
      <c r="U128" s="411" cm="1">
        <f t="array" aca="1" ref="U128" ca="1">ROUND(IF($M128="Y",VLOOKUP($N128,INDIRECT($N$2),U$5,0)*INDIRECT($M$3),VLOOKUP($N128,INDIRECT($N$2),U$5,0)),IF(LEFT($E128,1)="N",3,0))</f>
        <v>42.238</v>
      </c>
      <c r="V128" s="482"/>
      <c r="W128" s="412" t="str">
        <f t="shared" si="102"/>
        <v>Y</v>
      </c>
      <c r="X128" s="355" t="str">
        <f t="shared" si="99"/>
        <v>08660C</v>
      </c>
      <c r="Y128" s="413" t="str">
        <f t="shared" si="101"/>
        <v>089</v>
      </c>
      <c r="Z128" s="355" t="str">
        <f t="shared" si="100"/>
        <v xml:space="preserve">Real Estate Investigator I  </v>
      </c>
      <c r="AA128" s="414">
        <f t="shared" ca="1" si="94"/>
        <v>34.75</v>
      </c>
      <c r="AB128" s="414">
        <f t="shared" ca="1" si="95"/>
        <v>36.485999999999997</v>
      </c>
      <c r="AC128" s="414">
        <f t="shared" ca="1" si="96"/>
        <v>38.311999999999998</v>
      </c>
      <c r="AD128" s="414">
        <f t="shared" ca="1" si="97"/>
        <v>40.228000000000002</v>
      </c>
      <c r="AE128" s="414">
        <f t="shared" ca="1" si="98"/>
        <v>42.238</v>
      </c>
    </row>
    <row r="129" spans="1:31">
      <c r="A129" s="406" t="s">
        <v>271</v>
      </c>
      <c r="B129" s="464" t="s">
        <v>788</v>
      </c>
      <c r="C129" s="406">
        <v>8</v>
      </c>
      <c r="D129" s="407" t="s">
        <v>272</v>
      </c>
      <c r="E129" s="406" t="s">
        <v>43</v>
      </c>
      <c r="F129" s="406">
        <v>380</v>
      </c>
      <c r="G129" s="409">
        <f t="shared" ca="1" si="87"/>
        <v>39.847000000000001</v>
      </c>
      <c r="H129" s="409">
        <f t="shared" ca="1" si="88"/>
        <v>41.838000000000001</v>
      </c>
      <c r="I129" s="409">
        <f t="shared" ca="1" si="89"/>
        <v>43.930999999999997</v>
      </c>
      <c r="J129" s="409">
        <f t="shared" ca="1" si="90"/>
        <v>46.128</v>
      </c>
      <c r="K129" s="409">
        <f t="shared" ca="1" si="91"/>
        <v>48.433999999999997</v>
      </c>
      <c r="L129" s="502"/>
      <c r="M129" s="335" t="s">
        <v>588</v>
      </c>
      <c r="N129" s="331" t="str">
        <f t="shared" si="92"/>
        <v>08670C</v>
      </c>
      <c r="O129" s="410" t="str">
        <f t="shared" si="103"/>
        <v>094</v>
      </c>
      <c r="P129" s="332" t="str">
        <f t="shared" si="93"/>
        <v xml:space="preserve">Real Estate Investigator II </v>
      </c>
      <c r="Q129" s="411" cm="1">
        <f t="array" aca="1" ref="Q129" ca="1">ROUND(IF($M129="Y",VLOOKUP($N129,INDIRECT($N$2),Q$5,0)*INDIRECT($M$3),VLOOKUP($N129,INDIRECT($N$2),Q$5,0)),IF(LEFT($E129,1)="N",3,0))</f>
        <v>39.847000000000001</v>
      </c>
      <c r="R129" s="411" cm="1">
        <f t="array" aca="1" ref="R129" ca="1">ROUND(IF($M129="Y",VLOOKUP($N129,INDIRECT($N$2),R$5,0)*INDIRECT($M$3),VLOOKUP($N129,INDIRECT($N$2),R$5,0)),IF(LEFT($E129,1)="N",3,0))</f>
        <v>41.838000000000001</v>
      </c>
      <c r="S129" s="411" cm="1">
        <f t="array" aca="1" ref="S129" ca="1">ROUND(IF($M129="Y",VLOOKUP($N129,INDIRECT($N$2),S$5,0)*INDIRECT($M$3),VLOOKUP($N129,INDIRECT($N$2),S$5,0)),IF(LEFT($E129,1)="N",3,0))</f>
        <v>43.930999999999997</v>
      </c>
      <c r="T129" s="411" cm="1">
        <f t="array" aca="1" ref="T129" ca="1">ROUND(IF($M129="Y",VLOOKUP($N129,INDIRECT($N$2),T$5,0)*INDIRECT($M$3),VLOOKUP($N129,INDIRECT($N$2),T$5,0)),IF(LEFT($E129,1)="N",3,0))</f>
        <v>46.128</v>
      </c>
      <c r="U129" s="411" cm="1">
        <f t="array" aca="1" ref="U129" ca="1">ROUND(IF($M129="Y",VLOOKUP($N129,INDIRECT($N$2),U$5,0)*INDIRECT($M$3),VLOOKUP($N129,INDIRECT($N$2),U$5,0)),IF(LEFT($E129,1)="N",3,0))</f>
        <v>48.433999999999997</v>
      </c>
      <c r="V129" s="482"/>
      <c r="W129" s="412" t="str">
        <f t="shared" si="102"/>
        <v>Y</v>
      </c>
      <c r="X129" s="355" t="str">
        <f t="shared" si="99"/>
        <v>08670C</v>
      </c>
      <c r="Y129" s="413" t="str">
        <f t="shared" si="101"/>
        <v>094</v>
      </c>
      <c r="Z129" s="355" t="str">
        <f t="shared" si="100"/>
        <v xml:space="preserve">Real Estate Investigator II </v>
      </c>
      <c r="AA129" s="414">
        <f t="shared" ca="1" si="94"/>
        <v>39.847000000000001</v>
      </c>
      <c r="AB129" s="414">
        <f t="shared" ca="1" si="95"/>
        <v>41.838000000000001</v>
      </c>
      <c r="AC129" s="414">
        <f t="shared" ca="1" si="96"/>
        <v>43.930999999999997</v>
      </c>
      <c r="AD129" s="414">
        <f t="shared" ca="1" si="97"/>
        <v>46.128</v>
      </c>
      <c r="AE129" s="414">
        <f t="shared" ca="1" si="98"/>
        <v>48.433999999999997</v>
      </c>
    </row>
    <row r="130" spans="1:31">
      <c r="A130" s="406" t="s">
        <v>519</v>
      </c>
      <c r="B130" s="464" t="s">
        <v>518</v>
      </c>
      <c r="C130" s="406">
        <v>6</v>
      </c>
      <c r="D130" s="407" t="s">
        <v>656</v>
      </c>
      <c r="E130" s="406" t="s">
        <v>43</v>
      </c>
      <c r="F130" s="406">
        <v>293</v>
      </c>
      <c r="G130" s="409">
        <f t="shared" ca="1" si="87"/>
        <v>32.185000000000002</v>
      </c>
      <c r="H130" s="409">
        <f t="shared" ca="1" si="88"/>
        <v>33.792000000000002</v>
      </c>
      <c r="I130" s="409">
        <f t="shared" ca="1" si="89"/>
        <v>35.481999999999999</v>
      </c>
      <c r="J130" s="409">
        <f t="shared" ca="1" si="90"/>
        <v>37.258000000000003</v>
      </c>
      <c r="K130" s="409">
        <f t="shared" ca="1" si="91"/>
        <v>39.119</v>
      </c>
      <c r="L130" s="502"/>
      <c r="M130" s="335" t="s">
        <v>588</v>
      </c>
      <c r="N130" s="331" t="str">
        <f t="shared" si="92"/>
        <v>52978C</v>
      </c>
      <c r="O130" s="410" t="str">
        <f t="shared" si="103"/>
        <v>132</v>
      </c>
      <c r="P130" s="332" t="str">
        <f t="shared" si="93"/>
        <v>Security Specialist</v>
      </c>
      <c r="Q130" s="411" cm="1">
        <f t="array" aca="1" ref="Q130" ca="1">ROUND(IF($M130="Y",VLOOKUP($N130,INDIRECT($N$2),Q$5,0)*INDIRECT($M$3),VLOOKUP($N130,INDIRECT($N$2),Q$5,0)),IF(LEFT($E130,1)="N",3,0))</f>
        <v>32.185000000000002</v>
      </c>
      <c r="R130" s="411" cm="1">
        <f t="array" aca="1" ref="R130" ca="1">ROUND(IF($M130="Y",VLOOKUP($N130,INDIRECT($N$2),R$5,0)*INDIRECT($M$3),VLOOKUP($N130,INDIRECT($N$2),R$5,0)),IF(LEFT($E130,1)="N",3,0))</f>
        <v>33.792000000000002</v>
      </c>
      <c r="S130" s="411" cm="1">
        <f t="array" aca="1" ref="S130" ca="1">ROUND(IF($M130="Y",VLOOKUP($N130,INDIRECT($N$2),S$5,0)*INDIRECT($M$3),VLOOKUP($N130,INDIRECT($N$2),S$5,0)),IF(LEFT($E130,1)="N",3,0))</f>
        <v>35.481999999999999</v>
      </c>
      <c r="T130" s="411" cm="1">
        <f t="array" aca="1" ref="T130" ca="1">ROUND(IF($M130="Y",VLOOKUP($N130,INDIRECT($N$2),T$5,0)*INDIRECT($M$3),VLOOKUP($N130,INDIRECT($N$2),T$5,0)),IF(LEFT($E130,1)="N",3,0))</f>
        <v>37.258000000000003</v>
      </c>
      <c r="U130" s="411" cm="1">
        <f t="array" aca="1" ref="U130" ca="1">ROUND(IF($M130="Y",VLOOKUP($N130,INDIRECT($N$2),U$5,0)*INDIRECT($M$3),VLOOKUP($N130,INDIRECT($N$2),U$5,0)),IF(LEFT($E130,1)="N",3,0))</f>
        <v>39.119</v>
      </c>
      <c r="V130" s="482"/>
      <c r="W130" s="412" t="str">
        <f t="shared" si="102"/>
        <v>Y</v>
      </c>
      <c r="X130" s="355" t="str">
        <f t="shared" si="99"/>
        <v>52978C</v>
      </c>
      <c r="Y130" s="413" t="str">
        <f t="shared" si="101"/>
        <v>132</v>
      </c>
      <c r="Z130" s="355" t="str">
        <f t="shared" si="100"/>
        <v>Security Specialist</v>
      </c>
      <c r="AA130" s="414">
        <f t="shared" ca="1" si="94"/>
        <v>32.185000000000002</v>
      </c>
      <c r="AB130" s="414">
        <f t="shared" ca="1" si="95"/>
        <v>33.792000000000002</v>
      </c>
      <c r="AC130" s="414">
        <f t="shared" ca="1" si="96"/>
        <v>35.481999999999999</v>
      </c>
      <c r="AD130" s="414">
        <f t="shared" ca="1" si="97"/>
        <v>37.258000000000003</v>
      </c>
      <c r="AE130" s="414">
        <f t="shared" ca="1" si="98"/>
        <v>39.119</v>
      </c>
    </row>
    <row r="131" spans="1:31">
      <c r="A131" s="406" t="s">
        <v>276</v>
      </c>
      <c r="B131" s="464" t="s">
        <v>277</v>
      </c>
      <c r="C131" s="406">
        <v>8</v>
      </c>
      <c r="D131" s="407" t="s">
        <v>94</v>
      </c>
      <c r="E131" s="406" t="s">
        <v>43</v>
      </c>
      <c r="F131" s="406">
        <v>368</v>
      </c>
      <c r="G131" s="409">
        <f t="shared" ca="1" si="87"/>
        <v>39.146999999999998</v>
      </c>
      <c r="H131" s="409">
        <f t="shared" ca="1" si="88"/>
        <v>41.103999999999999</v>
      </c>
      <c r="I131" s="409">
        <f t="shared" ca="1" si="89"/>
        <v>43.16</v>
      </c>
      <c r="J131" s="409">
        <f t="shared" ca="1" si="90"/>
        <v>45.317</v>
      </c>
      <c r="K131" s="409">
        <f t="shared" ca="1" si="91"/>
        <v>47.585999999999999</v>
      </c>
      <c r="L131" s="502"/>
      <c r="M131" s="335" t="s">
        <v>588</v>
      </c>
      <c r="N131" s="331" t="str">
        <f t="shared" si="92"/>
        <v>05277C</v>
      </c>
      <c r="O131" s="410" t="str">
        <f t="shared" si="103"/>
        <v>099</v>
      </c>
      <c r="P131" s="332" t="str">
        <f t="shared" si="93"/>
        <v>Senior Graphic Designer</v>
      </c>
      <c r="Q131" s="411" cm="1">
        <f t="array" aca="1" ref="Q131" ca="1">ROUND(IF($M131="Y",VLOOKUP($N131,INDIRECT($N$2),Q$5,0)*INDIRECT($M$3),VLOOKUP($N131,INDIRECT($N$2),Q$5,0)),IF(LEFT($E131,1)="N",3,0))</f>
        <v>39.146999999999998</v>
      </c>
      <c r="R131" s="411" cm="1">
        <f t="array" aca="1" ref="R131" ca="1">ROUND(IF($M131="Y",VLOOKUP($N131,INDIRECT($N$2),R$5,0)*INDIRECT($M$3),VLOOKUP($N131,INDIRECT($N$2),R$5,0)),IF(LEFT($E131,1)="N",3,0))</f>
        <v>41.103999999999999</v>
      </c>
      <c r="S131" s="411" cm="1">
        <f t="array" aca="1" ref="S131" ca="1">ROUND(IF($M131="Y",VLOOKUP($N131,INDIRECT($N$2),S$5,0)*INDIRECT($M$3),VLOOKUP($N131,INDIRECT($N$2),S$5,0)),IF(LEFT($E131,1)="N",3,0))</f>
        <v>43.16</v>
      </c>
      <c r="T131" s="411" cm="1">
        <f t="array" aca="1" ref="T131" ca="1">ROUND(IF($M131="Y",VLOOKUP($N131,INDIRECT($N$2),T$5,0)*INDIRECT($M$3),VLOOKUP($N131,INDIRECT($N$2),T$5,0)),IF(LEFT($E131,1)="N",3,0))</f>
        <v>45.317</v>
      </c>
      <c r="U131" s="411" cm="1">
        <f t="array" aca="1" ref="U131" ca="1">ROUND(IF($M131="Y",VLOOKUP($N131,INDIRECT($N$2),U$5,0)*INDIRECT($M$3),VLOOKUP($N131,INDIRECT($N$2),U$5,0)),IF(LEFT($E131,1)="N",3,0))</f>
        <v>47.585999999999999</v>
      </c>
      <c r="V131" s="482"/>
      <c r="W131" s="412" t="str">
        <f t="shared" si="102"/>
        <v>Y</v>
      </c>
      <c r="X131" s="355" t="str">
        <f t="shared" si="99"/>
        <v>05277C</v>
      </c>
      <c r="Y131" s="413" t="str">
        <f t="shared" si="101"/>
        <v>099</v>
      </c>
      <c r="Z131" s="355" t="str">
        <f t="shared" si="100"/>
        <v>Senior Graphic Designer</v>
      </c>
      <c r="AA131" s="414">
        <f t="shared" ca="1" si="94"/>
        <v>39.146999999999998</v>
      </c>
      <c r="AB131" s="414">
        <f t="shared" ca="1" si="95"/>
        <v>41.103999999999999</v>
      </c>
      <c r="AC131" s="414">
        <f t="shared" ca="1" si="96"/>
        <v>43.16</v>
      </c>
      <c r="AD131" s="414">
        <f t="shared" ca="1" si="97"/>
        <v>45.317</v>
      </c>
      <c r="AE131" s="414">
        <f t="shared" ca="1" si="98"/>
        <v>47.585999999999999</v>
      </c>
    </row>
    <row r="132" spans="1:31">
      <c r="A132" s="406" t="s">
        <v>278</v>
      </c>
      <c r="B132" s="464" t="s">
        <v>280</v>
      </c>
      <c r="C132" s="406">
        <v>6</v>
      </c>
      <c r="D132" s="407" t="s">
        <v>279</v>
      </c>
      <c r="E132" s="406" t="s">
        <v>43</v>
      </c>
      <c r="F132" s="406">
        <v>308</v>
      </c>
      <c r="G132" s="409">
        <f t="shared" ca="1" si="87"/>
        <v>33.459000000000003</v>
      </c>
      <c r="H132" s="409">
        <f t="shared" ca="1" si="88"/>
        <v>35.133000000000003</v>
      </c>
      <c r="I132" s="409">
        <f t="shared" ca="1" si="89"/>
        <v>36.89</v>
      </c>
      <c r="J132" s="409">
        <f t="shared" ca="1" si="90"/>
        <v>38.734999999999999</v>
      </c>
      <c r="K132" s="409">
        <f t="shared" ca="1" si="91"/>
        <v>40.670999999999999</v>
      </c>
      <c r="L132" s="502"/>
      <c r="M132" s="335" t="s">
        <v>588</v>
      </c>
      <c r="N132" s="331" t="str">
        <f t="shared" si="92"/>
        <v>09171C</v>
      </c>
      <c r="O132" s="410" t="str">
        <f t="shared" si="103"/>
        <v>142</v>
      </c>
      <c r="P132" s="332" t="str">
        <f t="shared" si="93"/>
        <v xml:space="preserve">Senior Legal Support Specialist  </v>
      </c>
      <c r="Q132" s="411" cm="1">
        <f t="array" aca="1" ref="Q132" ca="1">ROUND(IF($M132="Y",VLOOKUP($N132,INDIRECT($N$2),Q$5,0)*INDIRECT($M$3),VLOOKUP($N132,INDIRECT($N$2),Q$5,0)),IF(LEFT($E132,1)="N",3,0))</f>
        <v>33.459000000000003</v>
      </c>
      <c r="R132" s="411" cm="1">
        <f t="array" aca="1" ref="R132" ca="1">ROUND(IF($M132="Y",VLOOKUP($N132,INDIRECT($N$2),R$5,0)*INDIRECT($M$3),VLOOKUP($N132,INDIRECT($N$2),R$5,0)),IF(LEFT($E132,1)="N",3,0))</f>
        <v>35.133000000000003</v>
      </c>
      <c r="S132" s="411" cm="1">
        <f t="array" aca="1" ref="S132" ca="1">ROUND(IF($M132="Y",VLOOKUP($N132,INDIRECT($N$2),S$5,0)*INDIRECT($M$3),VLOOKUP($N132,INDIRECT($N$2),S$5,0)),IF(LEFT($E132,1)="N",3,0))</f>
        <v>36.89</v>
      </c>
      <c r="T132" s="411" cm="1">
        <f t="array" aca="1" ref="T132" ca="1">ROUND(IF($M132="Y",VLOOKUP($N132,INDIRECT($N$2),T$5,0)*INDIRECT($M$3),VLOOKUP($N132,INDIRECT($N$2),T$5,0)),IF(LEFT($E132,1)="N",3,0))</f>
        <v>38.734999999999999</v>
      </c>
      <c r="U132" s="411" cm="1">
        <f t="array" aca="1" ref="U132" ca="1">ROUND(IF($M132="Y",VLOOKUP($N132,INDIRECT($N$2),U$5,0)*INDIRECT($M$3),VLOOKUP($N132,INDIRECT($N$2),U$5,0)),IF(LEFT($E132,1)="N",3,0))</f>
        <v>40.670999999999999</v>
      </c>
      <c r="V132" s="482"/>
      <c r="W132" s="412" t="str">
        <f t="shared" si="102"/>
        <v>Y</v>
      </c>
      <c r="X132" s="355" t="str">
        <f t="shared" si="99"/>
        <v>09171C</v>
      </c>
      <c r="Y132" s="413" t="str">
        <f t="shared" si="101"/>
        <v>142</v>
      </c>
      <c r="Z132" s="355" t="str">
        <f t="shared" si="100"/>
        <v xml:space="preserve">Senior Legal Support Specialist  </v>
      </c>
      <c r="AA132" s="414">
        <f t="shared" ca="1" si="94"/>
        <v>33.459000000000003</v>
      </c>
      <c r="AB132" s="414">
        <f t="shared" ca="1" si="95"/>
        <v>35.133000000000003</v>
      </c>
      <c r="AC132" s="414">
        <f t="shared" ca="1" si="96"/>
        <v>36.89</v>
      </c>
      <c r="AD132" s="414">
        <f t="shared" ca="1" si="97"/>
        <v>38.734999999999999</v>
      </c>
      <c r="AE132" s="414">
        <f t="shared" ca="1" si="98"/>
        <v>40.670999999999999</v>
      </c>
    </row>
    <row r="133" spans="1:31">
      <c r="A133" s="420" t="s">
        <v>38</v>
      </c>
      <c r="B133" s="467" t="s">
        <v>40</v>
      </c>
      <c r="C133" s="420">
        <v>10</v>
      </c>
      <c r="D133" s="407" t="s">
        <v>39</v>
      </c>
      <c r="E133" s="420" t="s">
        <v>21</v>
      </c>
      <c r="F133" s="420">
        <v>455</v>
      </c>
      <c r="G133" s="409">
        <f t="shared" ca="1" si="87"/>
        <v>97984</v>
      </c>
      <c r="H133" s="409">
        <f t="shared" ca="1" si="88"/>
        <v>102884</v>
      </c>
      <c r="I133" s="409">
        <f t="shared" ca="1" si="89"/>
        <v>108026</v>
      </c>
      <c r="J133" s="409">
        <f t="shared" ca="1" si="90"/>
        <v>113430</v>
      </c>
      <c r="K133" s="409">
        <f t="shared" ca="1" si="91"/>
        <v>119098</v>
      </c>
      <c r="L133" s="502"/>
      <c r="M133" s="335" t="s">
        <v>588</v>
      </c>
      <c r="N133" s="331" t="str">
        <f t="shared" si="92"/>
        <v>52740C</v>
      </c>
      <c r="O133" s="410" t="str">
        <f t="shared" si="103"/>
        <v>118</v>
      </c>
      <c r="P133" s="332" t="str">
        <f t="shared" si="93"/>
        <v xml:space="preserve">Senior Project Coordinator </v>
      </c>
      <c r="Q133" s="411" cm="1">
        <f t="array" aca="1" ref="Q133" ca="1">ROUND(IF($M133="Y",VLOOKUP($N133,INDIRECT($N$2),Q$5,0)*INDIRECT($M$3),VLOOKUP($N133,INDIRECT($N$2),Q$5,0)),IF(LEFT($E133,1)="N",3,0))</f>
        <v>97984</v>
      </c>
      <c r="R133" s="411" cm="1">
        <f t="array" aca="1" ref="R133" ca="1">ROUND(IF($M133="Y",VLOOKUP($N133,INDIRECT($N$2),R$5,0)*INDIRECT($M$3),VLOOKUP($N133,INDIRECT($N$2),R$5,0)),IF(LEFT($E133,1)="N",3,0))</f>
        <v>102884</v>
      </c>
      <c r="S133" s="411" cm="1">
        <f t="array" aca="1" ref="S133" ca="1">ROUND(IF($M133="Y",VLOOKUP($N133,INDIRECT($N$2),S$5,0)*INDIRECT($M$3),VLOOKUP($N133,INDIRECT($N$2),S$5,0)),IF(LEFT($E133,1)="N",3,0))</f>
        <v>108026</v>
      </c>
      <c r="T133" s="411" cm="1">
        <f t="array" aca="1" ref="T133" ca="1">ROUND(IF($M133="Y",VLOOKUP($N133,INDIRECT($N$2),T$5,0)*INDIRECT($M$3),VLOOKUP($N133,INDIRECT($N$2),T$5,0)),IF(LEFT($E133,1)="N",3,0))</f>
        <v>113430</v>
      </c>
      <c r="U133" s="411" cm="1">
        <f t="array" aca="1" ref="U133" ca="1">ROUND(IF($M133="Y",VLOOKUP($N133,INDIRECT($N$2),U$5,0)*INDIRECT($M$3),VLOOKUP($N133,INDIRECT($N$2),U$5,0)),IF(LEFT($E133,1)="N",3,0))</f>
        <v>119098</v>
      </c>
      <c r="V133" s="482"/>
      <c r="W133" s="412" t="str">
        <f t="shared" si="102"/>
        <v>Y</v>
      </c>
      <c r="X133" s="355" t="str">
        <f t="shared" si="99"/>
        <v>52740C</v>
      </c>
      <c r="Y133" s="413" t="str">
        <f t="shared" si="101"/>
        <v>118</v>
      </c>
      <c r="Z133" s="355" t="str">
        <f t="shared" si="100"/>
        <v xml:space="preserve">Senior Project Coordinator </v>
      </c>
      <c r="AA133" s="414">
        <f t="shared" ca="1" si="94"/>
        <v>47.107999999999997</v>
      </c>
      <c r="AB133" s="414">
        <f t="shared" ca="1" si="95"/>
        <v>49.463999999999999</v>
      </c>
      <c r="AC133" s="414">
        <f t="shared" ca="1" si="96"/>
        <v>51.936</v>
      </c>
      <c r="AD133" s="414">
        <f t="shared" ca="1" si="97"/>
        <v>54.533999999999999</v>
      </c>
      <c r="AE133" s="414">
        <f t="shared" ca="1" si="98"/>
        <v>57.259</v>
      </c>
    </row>
    <row r="134" spans="1:31">
      <c r="A134" s="420" t="s">
        <v>536</v>
      </c>
      <c r="B134" s="467" t="s">
        <v>535</v>
      </c>
      <c r="C134" s="420">
        <v>6</v>
      </c>
      <c r="D134" s="407">
        <v>140</v>
      </c>
      <c r="E134" s="420" t="s">
        <v>43</v>
      </c>
      <c r="F134" s="420">
        <v>308</v>
      </c>
      <c r="G134" s="409">
        <f t="shared" ca="1" si="87"/>
        <v>33.459000000000003</v>
      </c>
      <c r="H134" s="409">
        <f t="shared" ca="1" si="88"/>
        <v>35.133000000000003</v>
      </c>
      <c r="I134" s="409">
        <f t="shared" ca="1" si="89"/>
        <v>36.89</v>
      </c>
      <c r="J134" s="409">
        <f t="shared" ca="1" si="90"/>
        <v>38.734999999999999</v>
      </c>
      <c r="K134" s="409">
        <f t="shared" ca="1" si="91"/>
        <v>40.670999999999999</v>
      </c>
      <c r="L134" s="502"/>
      <c r="M134" s="335" t="s">
        <v>588</v>
      </c>
      <c r="N134" s="331" t="str">
        <f t="shared" si="92"/>
        <v>52996C</v>
      </c>
      <c r="O134" s="410">
        <f t="shared" si="103"/>
        <v>140</v>
      </c>
      <c r="P134" s="332" t="str">
        <f t="shared" si="93"/>
        <v>Service Center Agent</v>
      </c>
      <c r="Q134" s="411" cm="1">
        <f t="array" aca="1" ref="Q134" ca="1">ROUND(IF($M134="Y",VLOOKUP($N134,INDIRECT($N$2),Q$5,0)*INDIRECT($M$3),VLOOKUP($N134,INDIRECT($N$2),Q$5,0)),IF(LEFT($E134,1)="N",3,0))</f>
        <v>33.459000000000003</v>
      </c>
      <c r="R134" s="411" cm="1">
        <f t="array" aca="1" ref="R134" ca="1">ROUND(IF($M134="Y",VLOOKUP($N134,INDIRECT($N$2),R$5,0)*INDIRECT($M$3),VLOOKUP($N134,INDIRECT($N$2),R$5,0)),IF(LEFT($E134,1)="N",3,0))</f>
        <v>35.133000000000003</v>
      </c>
      <c r="S134" s="411" cm="1">
        <f t="array" aca="1" ref="S134" ca="1">ROUND(IF($M134="Y",VLOOKUP($N134,INDIRECT($N$2),S$5,0)*INDIRECT($M$3),VLOOKUP($N134,INDIRECT($N$2),S$5,0)),IF(LEFT($E134,1)="N",3,0))</f>
        <v>36.89</v>
      </c>
      <c r="T134" s="411" cm="1">
        <f t="array" aca="1" ref="T134" ca="1">ROUND(IF($M134="Y",VLOOKUP($N134,INDIRECT($N$2),T$5,0)*INDIRECT($M$3),VLOOKUP($N134,INDIRECT($N$2),T$5,0)),IF(LEFT($E134,1)="N",3,0))</f>
        <v>38.734999999999999</v>
      </c>
      <c r="U134" s="411" cm="1">
        <f t="array" aca="1" ref="U134" ca="1">ROUND(IF($M134="Y",VLOOKUP($N134,INDIRECT($N$2),U$5,0)*INDIRECT($M$3),VLOOKUP($N134,INDIRECT($N$2),U$5,0)),IF(LEFT($E134,1)="N",3,0))</f>
        <v>40.670999999999999</v>
      </c>
      <c r="V134" s="482"/>
      <c r="W134" s="412" t="str">
        <f t="shared" si="102"/>
        <v>Y</v>
      </c>
      <c r="X134" s="355" t="str">
        <f t="shared" si="99"/>
        <v>52996C</v>
      </c>
      <c r="Y134" s="413">
        <f t="shared" si="101"/>
        <v>140</v>
      </c>
      <c r="Z134" s="355" t="str">
        <f t="shared" si="100"/>
        <v>Service Center Agent</v>
      </c>
      <c r="AA134" s="414">
        <f t="shared" ca="1" si="94"/>
        <v>33.459000000000003</v>
      </c>
      <c r="AB134" s="414">
        <f t="shared" ca="1" si="95"/>
        <v>35.133000000000003</v>
      </c>
      <c r="AC134" s="414">
        <f t="shared" ca="1" si="96"/>
        <v>36.89</v>
      </c>
      <c r="AD134" s="414">
        <f t="shared" ca="1" si="97"/>
        <v>38.734999999999999</v>
      </c>
      <c r="AE134" s="414">
        <f t="shared" ca="1" si="98"/>
        <v>40.670999999999999</v>
      </c>
    </row>
    <row r="135" spans="1:31">
      <c r="A135" s="406" t="s">
        <v>281</v>
      </c>
      <c r="B135" s="464" t="s">
        <v>779</v>
      </c>
      <c r="C135" s="406">
        <v>6</v>
      </c>
      <c r="D135" s="407" t="s">
        <v>282</v>
      </c>
      <c r="E135" s="406" t="s">
        <v>43</v>
      </c>
      <c r="F135" s="406">
        <v>280</v>
      </c>
      <c r="G135" s="409">
        <f t="shared" ref="G135:G147" ca="1" si="104">Q135</f>
        <v>30.93</v>
      </c>
      <c r="H135" s="409">
        <f t="shared" ref="H135:H147" ca="1" si="105">R135</f>
        <v>32.475999999999999</v>
      </c>
      <c r="I135" s="409">
        <f t="shared" ref="I135:I147" ca="1" si="106">S135</f>
        <v>34.095999999999997</v>
      </c>
      <c r="J135" s="409">
        <f t="shared" ref="J135:J147" ca="1" si="107">T135</f>
        <v>35.805</v>
      </c>
      <c r="K135" s="409">
        <f t="shared" ref="K135:K147" ca="1" si="108">U135</f>
        <v>37.594000000000001</v>
      </c>
      <c r="L135" s="502"/>
      <c r="M135" s="335" t="s">
        <v>588</v>
      </c>
      <c r="N135" s="331" t="str">
        <f t="shared" ref="N135:N147" si="109">A135</f>
        <v>09280C</v>
      </c>
      <c r="O135" s="410" t="str">
        <f t="shared" si="103"/>
        <v>144</v>
      </c>
      <c r="P135" s="332" t="str">
        <f t="shared" ref="P135:P147" si="110">B135</f>
        <v>Solid Waste Aide I</v>
      </c>
      <c r="Q135" s="411" cm="1">
        <f t="array" aca="1" ref="Q135" ca="1">ROUND(IF($M135="Y",VLOOKUP($N135,INDIRECT($N$2),Q$5,0)*INDIRECT($M$3),VLOOKUP($N135,INDIRECT($N$2),Q$5,0)),IF(LEFT($E135,1)="N",3,0))</f>
        <v>30.93</v>
      </c>
      <c r="R135" s="411" cm="1">
        <f t="array" aca="1" ref="R135" ca="1">ROUND(IF($M135="Y",VLOOKUP($N135,INDIRECT($N$2),R$5,0)*INDIRECT($M$3),VLOOKUP($N135,INDIRECT($N$2),R$5,0)),IF(LEFT($E135,1)="N",3,0))</f>
        <v>32.475999999999999</v>
      </c>
      <c r="S135" s="411" cm="1">
        <f t="array" aca="1" ref="S135" ca="1">ROUND(IF($M135="Y",VLOOKUP($N135,INDIRECT($N$2),S$5,0)*INDIRECT($M$3),VLOOKUP($N135,INDIRECT($N$2),S$5,0)),IF(LEFT($E135,1)="N",3,0))</f>
        <v>34.095999999999997</v>
      </c>
      <c r="T135" s="411" cm="1">
        <f t="array" aca="1" ref="T135" ca="1">ROUND(IF($M135="Y",VLOOKUP($N135,INDIRECT($N$2),T$5,0)*INDIRECT($M$3),VLOOKUP($N135,INDIRECT($N$2),T$5,0)),IF(LEFT($E135,1)="N",3,0))</f>
        <v>35.805</v>
      </c>
      <c r="U135" s="411" cm="1">
        <f t="array" aca="1" ref="U135" ca="1">ROUND(IF($M135="Y",VLOOKUP($N135,INDIRECT($N$2),U$5,0)*INDIRECT($M$3),VLOOKUP($N135,INDIRECT($N$2),U$5,0)),IF(LEFT($E135,1)="N",3,0))</f>
        <v>37.594000000000001</v>
      </c>
      <c r="V135" s="482"/>
      <c r="W135" s="412" t="str">
        <f t="shared" si="102"/>
        <v>Y</v>
      </c>
      <c r="X135" s="355" t="str">
        <f t="shared" si="99"/>
        <v>09280C</v>
      </c>
      <c r="Y135" s="413" t="str">
        <f t="shared" si="101"/>
        <v>144</v>
      </c>
      <c r="Z135" s="355" t="str">
        <f t="shared" si="100"/>
        <v>Solid Waste Aide I</v>
      </c>
      <c r="AA135" s="414">
        <f t="shared" ref="AA135:AA147" ca="1" si="111">IF(LEFT($E135,1)="N",Q135,ROUNDUP(Q135/2080,3))</f>
        <v>30.93</v>
      </c>
      <c r="AB135" s="414">
        <f t="shared" ref="AB135:AB147" ca="1" si="112">IF(LEFT($E135,1)="N",R135,ROUNDUP(R135/2080,3))</f>
        <v>32.475999999999999</v>
      </c>
      <c r="AC135" s="414">
        <f t="shared" ref="AC135:AC147" ca="1" si="113">IF(LEFT($E135,1)="N",S135,ROUNDUP(S135/2080,3))</f>
        <v>34.095999999999997</v>
      </c>
      <c r="AD135" s="414">
        <f t="shared" ref="AD135:AD147" ca="1" si="114">IF(LEFT($E135,1)="N",T135,ROUNDUP(T135/2080,3))</f>
        <v>35.805</v>
      </c>
      <c r="AE135" s="414">
        <f t="shared" ref="AE135:AE147" ca="1" si="115">IF(LEFT($E135,1)="N",U135,ROUNDUP(U135/2080,3))</f>
        <v>37.594000000000001</v>
      </c>
    </row>
    <row r="136" spans="1:31">
      <c r="A136" s="406" t="s">
        <v>780</v>
      </c>
      <c r="B136" s="464" t="s">
        <v>781</v>
      </c>
      <c r="C136" s="406">
        <v>6</v>
      </c>
      <c r="D136" s="407" t="s">
        <v>705</v>
      </c>
      <c r="E136" s="406" t="s">
        <v>43</v>
      </c>
      <c r="F136" s="406">
        <v>300</v>
      </c>
      <c r="G136" s="409">
        <f t="shared" ca="1" si="104"/>
        <v>32.747999999999998</v>
      </c>
      <c r="H136" s="409">
        <f t="shared" ca="1" si="105"/>
        <v>34.380000000000003</v>
      </c>
      <c r="I136" s="409">
        <f t="shared" ca="1" si="106"/>
        <v>36.103000000000002</v>
      </c>
      <c r="J136" s="409">
        <f t="shared" ca="1" si="107"/>
        <v>37.905999999999999</v>
      </c>
      <c r="K136" s="409">
        <f t="shared" ca="1" si="108"/>
        <v>39.802</v>
      </c>
      <c r="L136" s="502"/>
      <c r="M136" s="335" t="s">
        <v>588</v>
      </c>
      <c r="N136" s="331" t="str">
        <f t="shared" si="109"/>
        <v>53098C</v>
      </c>
      <c r="O136" s="410" t="str">
        <f t="shared" si="103"/>
        <v>210</v>
      </c>
      <c r="P136" s="332" t="str">
        <f t="shared" si="110"/>
        <v>Solid Waste Aide II</v>
      </c>
      <c r="Q136" s="411" cm="1">
        <f t="array" aca="1" ref="Q136" ca="1">ROUND(IF($M136="Y",VLOOKUP($N136,INDIRECT($N$2),Q$5,0)*INDIRECT($M$3),VLOOKUP($N136,INDIRECT($N$2),Q$5,0)),IF(LEFT($E136,1)="N",3,0))</f>
        <v>32.747999999999998</v>
      </c>
      <c r="R136" s="411" cm="1">
        <f t="array" aca="1" ref="R136" ca="1">ROUND(IF($M136="Y",VLOOKUP($N136,INDIRECT($N$2),R$5,0)*INDIRECT($M$3),VLOOKUP($N136,INDIRECT($N$2),R$5,0)),IF(LEFT($E136,1)="N",3,0))</f>
        <v>34.380000000000003</v>
      </c>
      <c r="S136" s="411" cm="1">
        <f t="array" aca="1" ref="S136" ca="1">ROUND(IF($M136="Y",VLOOKUP($N136,INDIRECT($N$2),S$5,0)*INDIRECT($M$3),VLOOKUP($N136,INDIRECT($N$2),S$5,0)),IF(LEFT($E136,1)="N",3,0))</f>
        <v>36.103000000000002</v>
      </c>
      <c r="T136" s="411" cm="1">
        <f t="array" aca="1" ref="T136" ca="1">ROUND(IF($M136="Y",VLOOKUP($N136,INDIRECT($N$2),T$5,0)*INDIRECT($M$3),VLOOKUP($N136,INDIRECT($N$2),T$5,0)),IF(LEFT($E136,1)="N",3,0))</f>
        <v>37.905999999999999</v>
      </c>
      <c r="U136" s="411" cm="1">
        <f t="array" aca="1" ref="U136" ca="1">ROUND(IF($M136="Y",VLOOKUP($N136,INDIRECT($N$2),U$5,0)*INDIRECT($M$3),VLOOKUP($N136,INDIRECT($N$2),U$5,0)),IF(LEFT($E136,1)="N",3,0))</f>
        <v>39.802</v>
      </c>
      <c r="V136" s="482"/>
      <c r="W136" s="412" t="str">
        <f t="shared" si="102"/>
        <v>Y</v>
      </c>
      <c r="X136" s="355" t="str">
        <f t="shared" si="99"/>
        <v>53098C</v>
      </c>
      <c r="Y136" s="413" t="str">
        <f t="shared" si="101"/>
        <v>210</v>
      </c>
      <c r="Z136" s="355" t="str">
        <f t="shared" si="100"/>
        <v>Solid Waste Aide II</v>
      </c>
      <c r="AA136" s="414">
        <f t="shared" ca="1" si="111"/>
        <v>32.747999999999998</v>
      </c>
      <c r="AB136" s="414">
        <f t="shared" ca="1" si="112"/>
        <v>34.380000000000003</v>
      </c>
      <c r="AC136" s="414">
        <f t="shared" ca="1" si="113"/>
        <v>36.103000000000002</v>
      </c>
      <c r="AD136" s="414">
        <f t="shared" ca="1" si="114"/>
        <v>37.905999999999999</v>
      </c>
      <c r="AE136" s="414">
        <f t="shared" ca="1" si="115"/>
        <v>39.802</v>
      </c>
    </row>
    <row r="137" spans="1:31">
      <c r="A137" s="406" t="s">
        <v>284</v>
      </c>
      <c r="B137" s="464" t="s">
        <v>285</v>
      </c>
      <c r="C137" s="406">
        <v>8</v>
      </c>
      <c r="D137" s="407">
        <v>209</v>
      </c>
      <c r="E137" s="406" t="s">
        <v>43</v>
      </c>
      <c r="F137" s="406">
        <v>376</v>
      </c>
      <c r="G137" s="409">
        <f t="shared" ca="1" si="104"/>
        <v>39.847000000000001</v>
      </c>
      <c r="H137" s="409">
        <f t="shared" ca="1" si="105"/>
        <v>41.838000000000001</v>
      </c>
      <c r="I137" s="409">
        <f t="shared" ca="1" si="106"/>
        <v>43.930999999999997</v>
      </c>
      <c r="J137" s="409">
        <f t="shared" ca="1" si="107"/>
        <v>46.128</v>
      </c>
      <c r="K137" s="409">
        <f t="shared" ca="1" si="108"/>
        <v>48.433999999999997</v>
      </c>
      <c r="L137" s="502"/>
      <c r="M137" s="335" t="s">
        <v>588</v>
      </c>
      <c r="N137" s="331" t="str">
        <f t="shared" si="109"/>
        <v>09285C</v>
      </c>
      <c r="O137" s="410">
        <f t="shared" si="103"/>
        <v>209</v>
      </c>
      <c r="P137" s="332" t="str">
        <f t="shared" si="110"/>
        <v>Space Coordinator Property Services</v>
      </c>
      <c r="Q137" s="411" cm="1">
        <f t="array" aca="1" ref="Q137" ca="1">ROUND(IF($M137="Y",VLOOKUP($N137,INDIRECT($N$2),Q$5,0)*INDIRECT($M$3),VLOOKUP($N137,INDIRECT($N$2),Q$5,0)),IF(LEFT($E137,1)="N",3,0))</f>
        <v>39.847000000000001</v>
      </c>
      <c r="R137" s="411" cm="1">
        <f t="array" aca="1" ref="R137" ca="1">ROUND(IF($M137="Y",VLOOKUP($N137,INDIRECT($N$2),R$5,0)*INDIRECT($M$3),VLOOKUP($N137,INDIRECT($N$2),R$5,0)),IF(LEFT($E137,1)="N",3,0))</f>
        <v>41.838000000000001</v>
      </c>
      <c r="S137" s="411" cm="1">
        <f t="array" aca="1" ref="S137" ca="1">ROUND(IF($M137="Y",VLOOKUP($N137,INDIRECT($N$2),S$5,0)*INDIRECT($M$3),VLOOKUP($N137,INDIRECT($N$2),S$5,0)),IF(LEFT($E137,1)="N",3,0))</f>
        <v>43.930999999999997</v>
      </c>
      <c r="T137" s="411" cm="1">
        <f t="array" aca="1" ref="T137" ca="1">ROUND(IF($M137="Y",VLOOKUP($N137,INDIRECT($N$2),T$5,0)*INDIRECT($M$3),VLOOKUP($N137,INDIRECT($N$2),T$5,0)),IF(LEFT($E137,1)="N",3,0))</f>
        <v>46.128</v>
      </c>
      <c r="U137" s="411" cm="1">
        <f t="array" aca="1" ref="U137" ca="1">ROUND(IF($M137="Y",VLOOKUP($N137,INDIRECT($N$2),U$5,0)*INDIRECT($M$3),VLOOKUP($N137,INDIRECT($N$2),U$5,0)),IF(LEFT($E137,1)="N",3,0))</f>
        <v>48.433999999999997</v>
      </c>
      <c r="V137" s="482"/>
      <c r="W137" s="412" t="str">
        <f t="shared" si="102"/>
        <v>Y</v>
      </c>
      <c r="X137" s="355" t="str">
        <f t="shared" si="99"/>
        <v>09285C</v>
      </c>
      <c r="Y137" s="413">
        <f t="shared" si="101"/>
        <v>209</v>
      </c>
      <c r="Z137" s="355" t="str">
        <f t="shared" si="100"/>
        <v>Space Coordinator Property Services</v>
      </c>
      <c r="AA137" s="414">
        <f t="shared" ca="1" si="111"/>
        <v>39.847000000000001</v>
      </c>
      <c r="AB137" s="414">
        <f t="shared" ca="1" si="112"/>
        <v>41.838000000000001</v>
      </c>
      <c r="AC137" s="414">
        <f t="shared" ca="1" si="113"/>
        <v>43.930999999999997</v>
      </c>
      <c r="AD137" s="414">
        <f t="shared" ca="1" si="114"/>
        <v>46.128</v>
      </c>
      <c r="AE137" s="414">
        <f t="shared" ca="1" si="115"/>
        <v>48.433999999999997</v>
      </c>
    </row>
    <row r="138" spans="1:31">
      <c r="A138" s="406" t="s">
        <v>556</v>
      </c>
      <c r="B138" s="464" t="s">
        <v>558</v>
      </c>
      <c r="C138" s="406">
        <v>8</v>
      </c>
      <c r="D138" s="407" t="s">
        <v>557</v>
      </c>
      <c r="E138" s="406" t="s">
        <v>21</v>
      </c>
      <c r="F138" s="406">
        <v>370</v>
      </c>
      <c r="G138" s="409">
        <f t="shared" ca="1" si="104"/>
        <v>81015</v>
      </c>
      <c r="H138" s="409">
        <f t="shared" ca="1" si="105"/>
        <v>85063</v>
      </c>
      <c r="I138" s="409">
        <f t="shared" ca="1" si="106"/>
        <v>89314</v>
      </c>
      <c r="J138" s="409">
        <f t="shared" ca="1" si="107"/>
        <v>93780</v>
      </c>
      <c r="K138" s="409">
        <f t="shared" ca="1" si="108"/>
        <v>98470</v>
      </c>
      <c r="L138" s="502"/>
      <c r="M138" s="335" t="s">
        <v>588</v>
      </c>
      <c r="N138" s="331" t="str">
        <f t="shared" si="109"/>
        <v>52974C</v>
      </c>
      <c r="O138" s="481" t="str">
        <f t="shared" si="103"/>
        <v>095</v>
      </c>
      <c r="P138" s="332" t="str">
        <f t="shared" si="110"/>
        <v>Special Service District Coordinator</v>
      </c>
      <c r="Q138" s="411" cm="1">
        <f t="array" aca="1" ref="Q138" ca="1">ROUND(IF($M138="Y",VLOOKUP($N138,INDIRECT($N$2),Q$5,0)*INDIRECT($M$3),VLOOKUP($N138,INDIRECT($N$2),Q$5,0)),IF(LEFT($E138,1)="N",3,0))</f>
        <v>81015</v>
      </c>
      <c r="R138" s="411" cm="1">
        <f t="array" aca="1" ref="R138" ca="1">ROUND(IF($M138="Y",VLOOKUP($N138,INDIRECT($N$2),R$5,0)*INDIRECT($M$3),VLOOKUP($N138,INDIRECT($N$2),R$5,0)),IF(LEFT($E138,1)="N",3,0))</f>
        <v>85063</v>
      </c>
      <c r="S138" s="411" cm="1">
        <f t="array" aca="1" ref="S138" ca="1">ROUND(IF($M138="Y",VLOOKUP($N138,INDIRECT($N$2),S$5,0)*INDIRECT($M$3),VLOOKUP($N138,INDIRECT($N$2),S$5,0)),IF(LEFT($E138,1)="N",3,0))</f>
        <v>89314</v>
      </c>
      <c r="T138" s="411" cm="1">
        <f t="array" aca="1" ref="T138" ca="1">ROUND(IF($M138="Y",VLOOKUP($N138,INDIRECT($N$2),T$5,0)*INDIRECT($M$3),VLOOKUP($N138,INDIRECT($N$2),T$5,0)),IF(LEFT($E138,1)="N",3,0))</f>
        <v>93780</v>
      </c>
      <c r="U138" s="411" cm="1">
        <f t="array" aca="1" ref="U138" ca="1">ROUND(IF($M138="Y",VLOOKUP($N138,INDIRECT($N$2),U$5,0)*INDIRECT($M$3),VLOOKUP($N138,INDIRECT($N$2),U$5,0)),IF(LEFT($E138,1)="N",3,0))</f>
        <v>98470</v>
      </c>
      <c r="V138" s="482"/>
      <c r="W138" s="412" t="str">
        <f t="shared" si="102"/>
        <v>Y</v>
      </c>
      <c r="X138" s="355" t="str">
        <f t="shared" si="99"/>
        <v>52974C</v>
      </c>
      <c r="Y138" s="413" t="str">
        <f t="shared" si="101"/>
        <v>095</v>
      </c>
      <c r="Z138" s="355" t="str">
        <f t="shared" si="100"/>
        <v>Special Service District Coordinator</v>
      </c>
      <c r="AA138" s="414">
        <f t="shared" ca="1" si="111"/>
        <v>38.949999999999996</v>
      </c>
      <c r="AB138" s="414">
        <f t="shared" ca="1" si="112"/>
        <v>40.896000000000001</v>
      </c>
      <c r="AC138" s="414">
        <f t="shared" ca="1" si="113"/>
        <v>42.94</v>
      </c>
      <c r="AD138" s="414">
        <f t="shared" ca="1" si="114"/>
        <v>45.086999999999996</v>
      </c>
      <c r="AE138" s="414">
        <f t="shared" ca="1" si="115"/>
        <v>47.341999999999999</v>
      </c>
    </row>
    <row r="139" spans="1:31">
      <c r="A139" s="406" t="s">
        <v>286</v>
      </c>
      <c r="B139" s="464" t="s">
        <v>288</v>
      </c>
      <c r="C139" s="406">
        <v>3</v>
      </c>
      <c r="D139" s="407" t="s">
        <v>287</v>
      </c>
      <c r="E139" s="406" t="s">
        <v>43</v>
      </c>
      <c r="F139" s="406">
        <v>178</v>
      </c>
      <c r="G139" s="409">
        <f t="shared" ca="1" si="104"/>
        <v>21.724</v>
      </c>
      <c r="H139" s="409">
        <f t="shared" ca="1" si="105"/>
        <v>22.812000000000001</v>
      </c>
      <c r="I139" s="409">
        <f t="shared" ca="1" si="106"/>
        <v>23.952999999999999</v>
      </c>
      <c r="J139" s="409">
        <f t="shared" ca="1" si="107"/>
        <v>25.152000000000001</v>
      </c>
      <c r="K139" s="409">
        <f t="shared" ca="1" si="108"/>
        <v>26.408999999999999</v>
      </c>
      <c r="L139" s="502"/>
      <c r="M139" s="335" t="s">
        <v>588</v>
      </c>
      <c r="N139" s="331" t="str">
        <f t="shared" si="109"/>
        <v>09350C</v>
      </c>
      <c r="O139" s="410" t="str">
        <f t="shared" si="103"/>
        <v>011</v>
      </c>
      <c r="P139" s="332" t="str">
        <f t="shared" si="110"/>
        <v xml:space="preserve">Stock Clerk I </v>
      </c>
      <c r="Q139" s="411" cm="1">
        <f t="array" aca="1" ref="Q139" ca="1">ROUND(IF($M139="Y",VLOOKUP($N139,INDIRECT($N$2),Q$5,0)*INDIRECT($M$3),VLOOKUP($N139,INDIRECT($N$2),Q$5,0)),IF(LEFT($E139,1)="N",3,0))</f>
        <v>21.724</v>
      </c>
      <c r="R139" s="411" cm="1">
        <f t="array" aca="1" ref="R139" ca="1">ROUND(IF($M139="Y",VLOOKUP($N139,INDIRECT($N$2),R$5,0)*INDIRECT($M$3),VLOOKUP($N139,INDIRECT($N$2),R$5,0)),IF(LEFT($E139,1)="N",3,0))</f>
        <v>22.812000000000001</v>
      </c>
      <c r="S139" s="411" cm="1">
        <f t="array" aca="1" ref="S139" ca="1">ROUND(IF($M139="Y",VLOOKUP($N139,INDIRECT($N$2),S$5,0)*INDIRECT($M$3),VLOOKUP($N139,INDIRECT($N$2),S$5,0)),IF(LEFT($E139,1)="N",3,0))</f>
        <v>23.952999999999999</v>
      </c>
      <c r="T139" s="411" cm="1">
        <f t="array" aca="1" ref="T139" ca="1">ROUND(IF($M139="Y",VLOOKUP($N139,INDIRECT($N$2),T$5,0)*INDIRECT($M$3),VLOOKUP($N139,INDIRECT($N$2),T$5,0)),IF(LEFT($E139,1)="N",3,0))</f>
        <v>25.152000000000001</v>
      </c>
      <c r="U139" s="411" cm="1">
        <f t="array" aca="1" ref="U139" ca="1">ROUND(IF($M139="Y",VLOOKUP($N139,INDIRECT($N$2),U$5,0)*INDIRECT($M$3),VLOOKUP($N139,INDIRECT($N$2),U$5,0)),IF(LEFT($E139,1)="N",3,0))</f>
        <v>26.408999999999999</v>
      </c>
      <c r="V139" s="482"/>
      <c r="W139" s="412" t="str">
        <f t="shared" si="102"/>
        <v>Y</v>
      </c>
      <c r="X139" s="355" t="str">
        <f t="shared" si="99"/>
        <v>09350C</v>
      </c>
      <c r="Y139" s="413" t="str">
        <f t="shared" si="101"/>
        <v>011</v>
      </c>
      <c r="Z139" s="355" t="str">
        <f t="shared" si="100"/>
        <v xml:space="preserve">Stock Clerk I </v>
      </c>
      <c r="AA139" s="414">
        <f t="shared" ca="1" si="111"/>
        <v>21.724</v>
      </c>
      <c r="AB139" s="414">
        <f t="shared" ca="1" si="112"/>
        <v>22.812000000000001</v>
      </c>
      <c r="AC139" s="414">
        <f t="shared" ca="1" si="113"/>
        <v>23.952999999999999</v>
      </c>
      <c r="AD139" s="414">
        <f t="shared" ca="1" si="114"/>
        <v>25.152000000000001</v>
      </c>
      <c r="AE139" s="414">
        <f t="shared" ca="1" si="115"/>
        <v>26.408999999999999</v>
      </c>
    </row>
    <row r="140" spans="1:31">
      <c r="A140" s="406" t="s">
        <v>289</v>
      </c>
      <c r="B140" s="464" t="s">
        <v>290</v>
      </c>
      <c r="C140" s="406">
        <v>5</v>
      </c>
      <c r="D140" s="407" t="s">
        <v>49</v>
      </c>
      <c r="E140" s="406" t="s">
        <v>43</v>
      </c>
      <c r="F140" s="406">
        <v>235</v>
      </c>
      <c r="G140" s="409">
        <f t="shared" ca="1" si="104"/>
        <v>27.085999999999999</v>
      </c>
      <c r="H140" s="409">
        <f t="shared" ca="1" si="105"/>
        <v>28.439</v>
      </c>
      <c r="I140" s="409">
        <f t="shared" ca="1" si="106"/>
        <v>29.861999999999998</v>
      </c>
      <c r="J140" s="409">
        <f t="shared" ca="1" si="107"/>
        <v>31.355</v>
      </c>
      <c r="K140" s="409">
        <f t="shared" ca="1" si="108"/>
        <v>32.921999999999997</v>
      </c>
      <c r="L140" s="502"/>
      <c r="M140" s="335" t="s">
        <v>588</v>
      </c>
      <c r="N140" s="331" t="str">
        <f t="shared" si="109"/>
        <v>09360C</v>
      </c>
      <c r="O140" s="410" t="str">
        <f t="shared" si="103"/>
        <v>040</v>
      </c>
      <c r="P140" s="332" t="str">
        <f t="shared" si="110"/>
        <v xml:space="preserve">Stock Clerk II </v>
      </c>
      <c r="Q140" s="411" cm="1">
        <f t="array" aca="1" ref="Q140" ca="1">ROUND(IF($M140="Y",VLOOKUP($N140,INDIRECT($N$2),Q$5,0)*INDIRECT($M$3),VLOOKUP($N140,INDIRECT($N$2),Q$5,0)),IF(LEFT($E140,1)="N",3,0))</f>
        <v>27.085999999999999</v>
      </c>
      <c r="R140" s="411" cm="1">
        <f t="array" aca="1" ref="R140" ca="1">ROUND(IF($M140="Y",VLOOKUP($N140,INDIRECT($N$2),R$5,0)*INDIRECT($M$3),VLOOKUP($N140,INDIRECT($N$2),R$5,0)),IF(LEFT($E140,1)="N",3,0))</f>
        <v>28.439</v>
      </c>
      <c r="S140" s="411" cm="1">
        <f t="array" aca="1" ref="S140" ca="1">ROUND(IF($M140="Y",VLOOKUP($N140,INDIRECT($N$2),S$5,0)*INDIRECT($M$3),VLOOKUP($N140,INDIRECT($N$2),S$5,0)),IF(LEFT($E140,1)="N",3,0))</f>
        <v>29.861999999999998</v>
      </c>
      <c r="T140" s="411" cm="1">
        <f t="array" aca="1" ref="T140" ca="1">ROUND(IF($M140="Y",VLOOKUP($N140,INDIRECT($N$2),T$5,0)*INDIRECT($M$3),VLOOKUP($N140,INDIRECT($N$2),T$5,0)),IF(LEFT($E140,1)="N",3,0))</f>
        <v>31.355</v>
      </c>
      <c r="U140" s="411" cm="1">
        <f t="array" aca="1" ref="U140" ca="1">ROUND(IF($M140="Y",VLOOKUP($N140,INDIRECT($N$2),U$5,0)*INDIRECT($M$3),VLOOKUP($N140,INDIRECT($N$2),U$5,0)),IF(LEFT($E140,1)="N",3,0))</f>
        <v>32.921999999999997</v>
      </c>
      <c r="V140" s="482"/>
      <c r="W140" s="412" t="str">
        <f t="shared" si="102"/>
        <v>Y</v>
      </c>
      <c r="X140" s="355" t="str">
        <f t="shared" si="99"/>
        <v>09360C</v>
      </c>
      <c r="Y140" s="413" t="str">
        <f t="shared" si="101"/>
        <v>040</v>
      </c>
      <c r="Z140" s="355" t="str">
        <f t="shared" si="100"/>
        <v xml:space="preserve">Stock Clerk II </v>
      </c>
      <c r="AA140" s="414">
        <f t="shared" ca="1" si="111"/>
        <v>27.085999999999999</v>
      </c>
      <c r="AB140" s="414">
        <f t="shared" ca="1" si="112"/>
        <v>28.439</v>
      </c>
      <c r="AC140" s="414">
        <f t="shared" ca="1" si="113"/>
        <v>29.861999999999998</v>
      </c>
      <c r="AD140" s="414">
        <f t="shared" ca="1" si="114"/>
        <v>31.355</v>
      </c>
      <c r="AE140" s="414">
        <f t="shared" ca="1" si="115"/>
        <v>32.921999999999997</v>
      </c>
    </row>
    <row r="141" spans="1:31">
      <c r="A141" s="406" t="s">
        <v>291</v>
      </c>
      <c r="B141" s="464" t="s">
        <v>293</v>
      </c>
      <c r="C141" s="406">
        <v>6</v>
      </c>
      <c r="D141" s="407" t="s">
        <v>292</v>
      </c>
      <c r="E141" s="406" t="s">
        <v>43</v>
      </c>
      <c r="F141" s="406">
        <v>275</v>
      </c>
      <c r="G141" s="409">
        <f t="shared" ca="1" si="104"/>
        <v>30.927</v>
      </c>
      <c r="H141" s="409">
        <f t="shared" ca="1" si="105"/>
        <v>32.475999999999999</v>
      </c>
      <c r="I141" s="409">
        <f t="shared" ca="1" si="106"/>
        <v>34.095999999999997</v>
      </c>
      <c r="J141" s="409">
        <f t="shared" ca="1" si="107"/>
        <v>35.805</v>
      </c>
      <c r="K141" s="409">
        <f t="shared" ca="1" si="108"/>
        <v>37.594000000000001</v>
      </c>
      <c r="L141" s="502"/>
      <c r="M141" s="335" t="s">
        <v>588</v>
      </c>
      <c r="N141" s="331" t="str">
        <f t="shared" si="109"/>
        <v>09420C</v>
      </c>
      <c r="O141" s="410" t="str">
        <f t="shared" si="103"/>
        <v>054</v>
      </c>
      <c r="P141" s="332" t="str">
        <f t="shared" si="110"/>
        <v xml:space="preserve">Storekeeper  </v>
      </c>
      <c r="Q141" s="411" cm="1">
        <f t="array" aca="1" ref="Q141" ca="1">ROUND(IF($M141="Y",VLOOKUP($N141,INDIRECT($N$2),Q$5,0)*INDIRECT($M$3),VLOOKUP($N141,INDIRECT($N$2),Q$5,0)),IF(LEFT($E141,1)="N",3,0))</f>
        <v>30.927</v>
      </c>
      <c r="R141" s="411" cm="1">
        <f t="array" aca="1" ref="R141" ca="1">ROUND(IF($M141="Y",VLOOKUP($N141,INDIRECT($N$2),R$5,0)*INDIRECT($M$3),VLOOKUP($N141,INDIRECT($N$2),R$5,0)),IF(LEFT($E141,1)="N",3,0))</f>
        <v>32.475999999999999</v>
      </c>
      <c r="S141" s="411" cm="1">
        <f t="array" aca="1" ref="S141" ca="1">ROUND(IF($M141="Y",VLOOKUP($N141,INDIRECT($N$2),S$5,0)*INDIRECT($M$3),VLOOKUP($N141,INDIRECT($N$2),S$5,0)),IF(LEFT($E141,1)="N",3,0))</f>
        <v>34.095999999999997</v>
      </c>
      <c r="T141" s="411" cm="1">
        <f t="array" aca="1" ref="T141" ca="1">ROUND(IF($M141="Y",VLOOKUP($N141,INDIRECT($N$2),T$5,0)*INDIRECT($M$3),VLOOKUP($N141,INDIRECT($N$2),T$5,0)),IF(LEFT($E141,1)="N",3,0))</f>
        <v>35.805</v>
      </c>
      <c r="U141" s="411" cm="1">
        <f t="array" aca="1" ref="U141" ca="1">ROUND(IF($M141="Y",VLOOKUP($N141,INDIRECT($N$2),U$5,0)*INDIRECT($M$3),VLOOKUP($N141,INDIRECT($N$2),U$5,0)),IF(LEFT($E141,1)="N",3,0))</f>
        <v>37.594000000000001</v>
      </c>
      <c r="V141" s="482"/>
      <c r="W141" s="412" t="str">
        <f t="shared" si="102"/>
        <v>Y</v>
      </c>
      <c r="X141" s="355" t="str">
        <f t="shared" ref="X141:X147" si="116">N141</f>
        <v>09420C</v>
      </c>
      <c r="Y141" s="413" t="str">
        <f t="shared" si="101"/>
        <v>054</v>
      </c>
      <c r="Z141" s="355" t="str">
        <f t="shared" ref="Z141:Z147" si="117">P141</f>
        <v xml:space="preserve">Storekeeper  </v>
      </c>
      <c r="AA141" s="414">
        <f t="shared" ca="1" si="111"/>
        <v>30.927</v>
      </c>
      <c r="AB141" s="414">
        <f t="shared" ca="1" si="112"/>
        <v>32.475999999999999</v>
      </c>
      <c r="AC141" s="414">
        <f t="shared" ca="1" si="113"/>
        <v>34.095999999999997</v>
      </c>
      <c r="AD141" s="414">
        <f t="shared" ca="1" si="114"/>
        <v>35.805</v>
      </c>
      <c r="AE141" s="414">
        <f t="shared" ca="1" si="115"/>
        <v>37.594000000000001</v>
      </c>
    </row>
    <row r="142" spans="1:31">
      <c r="A142" s="406" t="s">
        <v>294</v>
      </c>
      <c r="B142" s="464" t="s">
        <v>295</v>
      </c>
      <c r="C142" s="406">
        <v>6</v>
      </c>
      <c r="D142" s="407" t="s">
        <v>173</v>
      </c>
      <c r="E142" s="406" t="s">
        <v>43</v>
      </c>
      <c r="F142" s="406">
        <v>308</v>
      </c>
      <c r="G142" s="409">
        <f t="shared" ca="1" si="104"/>
        <v>33.459000000000003</v>
      </c>
      <c r="H142" s="409">
        <f t="shared" ca="1" si="105"/>
        <v>35.133000000000003</v>
      </c>
      <c r="I142" s="409">
        <f t="shared" ca="1" si="106"/>
        <v>36.89</v>
      </c>
      <c r="J142" s="409">
        <f t="shared" ca="1" si="107"/>
        <v>38.734999999999999</v>
      </c>
      <c r="K142" s="409">
        <f t="shared" ca="1" si="108"/>
        <v>40.670999999999999</v>
      </c>
      <c r="L142" s="502"/>
      <c r="M142" s="335" t="s">
        <v>588</v>
      </c>
      <c r="N142" s="331" t="str">
        <f t="shared" si="109"/>
        <v>10630C</v>
      </c>
      <c r="O142" s="410" t="str">
        <f t="shared" si="103"/>
        <v>083</v>
      </c>
      <c r="P142" s="332" t="str">
        <f t="shared" si="110"/>
        <v xml:space="preserve">Traffic Systems Operator </v>
      </c>
      <c r="Q142" s="411" cm="1">
        <f t="array" aca="1" ref="Q142" ca="1">ROUND(IF($M142="Y",VLOOKUP($N142,INDIRECT($N$2),Q$5,0)*INDIRECT($M$3),VLOOKUP($N142,INDIRECT($N$2),Q$5,0)),IF(LEFT($E142,1)="N",3,0))</f>
        <v>33.459000000000003</v>
      </c>
      <c r="R142" s="411" cm="1">
        <f t="array" aca="1" ref="R142" ca="1">ROUND(IF($M142="Y",VLOOKUP($N142,INDIRECT($N$2),R$5,0)*INDIRECT($M$3),VLOOKUP($N142,INDIRECT($N$2),R$5,0)),IF(LEFT($E142,1)="N",3,0))</f>
        <v>35.133000000000003</v>
      </c>
      <c r="S142" s="411" cm="1">
        <f t="array" aca="1" ref="S142" ca="1">ROUND(IF($M142="Y",VLOOKUP($N142,INDIRECT($N$2),S$5,0)*INDIRECT($M$3),VLOOKUP($N142,INDIRECT($N$2),S$5,0)),IF(LEFT($E142,1)="N",3,0))</f>
        <v>36.89</v>
      </c>
      <c r="T142" s="411" cm="1">
        <f t="array" aca="1" ref="T142" ca="1">ROUND(IF($M142="Y",VLOOKUP($N142,INDIRECT($N$2),T$5,0)*INDIRECT($M$3),VLOOKUP($N142,INDIRECT($N$2),T$5,0)),IF(LEFT($E142,1)="N",3,0))</f>
        <v>38.734999999999999</v>
      </c>
      <c r="U142" s="411" cm="1">
        <f t="array" aca="1" ref="U142" ca="1">ROUND(IF($M142="Y",VLOOKUP($N142,INDIRECT($N$2),U$5,0)*INDIRECT($M$3),VLOOKUP($N142,INDIRECT($N$2),U$5,0)),IF(LEFT($E142,1)="N",3,0))</f>
        <v>40.670999999999999</v>
      </c>
      <c r="V142" s="482"/>
      <c r="W142" s="412" t="str">
        <f t="shared" si="102"/>
        <v>Y</v>
      </c>
      <c r="X142" s="355" t="str">
        <f t="shared" si="116"/>
        <v>10630C</v>
      </c>
      <c r="Y142" s="413" t="str">
        <f t="shared" ref="Y142:Y147" si="118">O142</f>
        <v>083</v>
      </c>
      <c r="Z142" s="355" t="str">
        <f t="shared" si="117"/>
        <v xml:space="preserve">Traffic Systems Operator </v>
      </c>
      <c r="AA142" s="414">
        <f t="shared" ca="1" si="111"/>
        <v>33.459000000000003</v>
      </c>
      <c r="AB142" s="414">
        <f t="shared" ca="1" si="112"/>
        <v>35.133000000000003</v>
      </c>
      <c r="AC142" s="414">
        <f t="shared" ca="1" si="113"/>
        <v>36.89</v>
      </c>
      <c r="AD142" s="414">
        <f t="shared" ca="1" si="114"/>
        <v>38.734999999999999</v>
      </c>
      <c r="AE142" s="414">
        <f t="shared" ca="1" si="115"/>
        <v>40.670999999999999</v>
      </c>
    </row>
    <row r="143" spans="1:31">
      <c r="A143" s="406" t="s">
        <v>790</v>
      </c>
      <c r="B143" s="464" t="s">
        <v>789</v>
      </c>
      <c r="C143" s="406">
        <v>6</v>
      </c>
      <c r="D143" s="407" t="s">
        <v>705</v>
      </c>
      <c r="E143" s="406" t="s">
        <v>43</v>
      </c>
      <c r="F143" s="406">
        <v>300</v>
      </c>
      <c r="G143" s="409">
        <f t="shared" ca="1" si="104"/>
        <v>32.747999999999998</v>
      </c>
      <c r="H143" s="409">
        <f t="shared" ca="1" si="105"/>
        <v>34.380000000000003</v>
      </c>
      <c r="I143" s="409">
        <f t="shared" ca="1" si="106"/>
        <v>36.103000000000002</v>
      </c>
      <c r="J143" s="409">
        <f t="shared" ca="1" si="107"/>
        <v>37.905999999999999</v>
      </c>
      <c r="K143" s="409">
        <f t="shared" ca="1" si="108"/>
        <v>39.802</v>
      </c>
      <c r="L143" s="502"/>
      <c r="M143" s="335" t="s">
        <v>588</v>
      </c>
      <c r="N143" s="331" t="str">
        <f t="shared" si="109"/>
        <v>53099C</v>
      </c>
      <c r="O143" s="410" t="str">
        <f t="shared" si="103"/>
        <v>210</v>
      </c>
      <c r="P143" s="332" t="str">
        <f t="shared" si="110"/>
        <v>Utility Billing Specialist</v>
      </c>
      <c r="Q143" s="411" cm="1">
        <f t="array" aca="1" ref="Q143" ca="1">ROUND(IF($M143="Y",VLOOKUP($N143,INDIRECT($N$2),Q$5,0)*INDIRECT($M$3),VLOOKUP($N143,INDIRECT($N$2),Q$5,0)),IF(LEFT($E143,1)="N",3,0))</f>
        <v>32.747999999999998</v>
      </c>
      <c r="R143" s="411" cm="1">
        <f t="array" aca="1" ref="R143" ca="1">ROUND(IF($M143="Y",VLOOKUP($N143,INDIRECT($N$2),R$5,0)*INDIRECT($M$3),VLOOKUP($N143,INDIRECT($N$2),R$5,0)),IF(LEFT($E143,1)="N",3,0))</f>
        <v>34.380000000000003</v>
      </c>
      <c r="S143" s="411" cm="1">
        <f t="array" aca="1" ref="S143" ca="1">ROUND(IF($M143="Y",VLOOKUP($N143,INDIRECT($N$2),S$5,0)*INDIRECT($M$3),VLOOKUP($N143,INDIRECT($N$2),S$5,0)),IF(LEFT($E143,1)="N",3,0))</f>
        <v>36.103000000000002</v>
      </c>
      <c r="T143" s="411" cm="1">
        <f t="array" aca="1" ref="T143" ca="1">ROUND(IF($M143="Y",VLOOKUP($N143,INDIRECT($N$2),T$5,0)*INDIRECT($M$3),VLOOKUP($N143,INDIRECT($N$2),T$5,0)),IF(LEFT($E143,1)="N",3,0))</f>
        <v>37.905999999999999</v>
      </c>
      <c r="U143" s="411" cm="1">
        <f t="array" aca="1" ref="U143" ca="1">ROUND(IF($M143="Y",VLOOKUP($N143,INDIRECT($N$2),U$5,0)*INDIRECT($M$3),VLOOKUP($N143,INDIRECT($N$2),U$5,0)),IF(LEFT($E143,1)="N",3,0))</f>
        <v>39.802</v>
      </c>
      <c r="V143" s="482"/>
      <c r="W143" s="412" t="str">
        <f t="shared" si="102"/>
        <v>Y</v>
      </c>
      <c r="X143" s="355" t="str">
        <f t="shared" si="116"/>
        <v>53099C</v>
      </c>
      <c r="Y143" s="413" t="str">
        <f t="shared" si="118"/>
        <v>210</v>
      </c>
      <c r="Z143" s="355" t="str">
        <f t="shared" si="117"/>
        <v>Utility Billing Specialist</v>
      </c>
      <c r="AA143" s="414">
        <f t="shared" ca="1" si="111"/>
        <v>32.747999999999998</v>
      </c>
      <c r="AB143" s="414">
        <f t="shared" ca="1" si="112"/>
        <v>34.380000000000003</v>
      </c>
      <c r="AC143" s="414">
        <f t="shared" ca="1" si="113"/>
        <v>36.103000000000002</v>
      </c>
      <c r="AD143" s="414">
        <f t="shared" ca="1" si="114"/>
        <v>37.905999999999999</v>
      </c>
      <c r="AE143" s="414">
        <f t="shared" ca="1" si="115"/>
        <v>39.802</v>
      </c>
    </row>
    <row r="144" spans="1:31">
      <c r="A144" s="406" t="s">
        <v>566</v>
      </c>
      <c r="B144" s="464" t="s">
        <v>571</v>
      </c>
      <c r="C144" s="406">
        <v>5</v>
      </c>
      <c r="D144" s="407" t="s">
        <v>46</v>
      </c>
      <c r="E144" s="406" t="s">
        <v>43</v>
      </c>
      <c r="F144" s="406">
        <v>258</v>
      </c>
      <c r="G144" s="409">
        <f t="shared" ca="1" si="104"/>
        <v>29.664000000000001</v>
      </c>
      <c r="H144" s="409">
        <f t="shared" ca="1" si="105"/>
        <v>31.149000000000001</v>
      </c>
      <c r="I144" s="409">
        <f t="shared" ca="1" si="106"/>
        <v>32.704999999999998</v>
      </c>
      <c r="J144" s="409">
        <f t="shared" ca="1" si="107"/>
        <v>34.340000000000003</v>
      </c>
      <c r="K144" s="409">
        <f t="shared" ca="1" si="108"/>
        <v>36.058</v>
      </c>
      <c r="L144" s="502"/>
      <c r="M144" s="335" t="s">
        <v>588</v>
      </c>
      <c r="N144" s="331" t="str">
        <f t="shared" si="109"/>
        <v>59415C</v>
      </c>
      <c r="O144" s="410" t="str">
        <f t="shared" si="103"/>
        <v>056</v>
      </c>
      <c r="P144" s="332" t="str">
        <f t="shared" si="110"/>
        <v>Vendor Records Specialist</v>
      </c>
      <c r="Q144" s="411" cm="1">
        <f t="array" aca="1" ref="Q144" ca="1">ROUND(IF($M144="Y",VLOOKUP($N144,INDIRECT($N$2),Q$5,0)*INDIRECT($M$3),VLOOKUP($N144,INDIRECT($N$2),Q$5,0)),IF(LEFT($E144,1)="N",3,0))</f>
        <v>29.664000000000001</v>
      </c>
      <c r="R144" s="411" cm="1">
        <f t="array" aca="1" ref="R144" ca="1">ROUND(IF($M144="Y",VLOOKUP($N144,INDIRECT($N$2),R$5,0)*INDIRECT($M$3),VLOOKUP($N144,INDIRECT($N$2),R$5,0)),IF(LEFT($E144,1)="N",3,0))</f>
        <v>31.149000000000001</v>
      </c>
      <c r="S144" s="411" cm="1">
        <f t="array" aca="1" ref="S144" ca="1">ROUND(IF($M144="Y",VLOOKUP($N144,INDIRECT($N$2),S$5,0)*INDIRECT($M$3),VLOOKUP($N144,INDIRECT($N$2),S$5,0)),IF(LEFT($E144,1)="N",3,0))</f>
        <v>32.704999999999998</v>
      </c>
      <c r="T144" s="411" cm="1">
        <f t="array" aca="1" ref="T144" ca="1">ROUND(IF($M144="Y",VLOOKUP($N144,INDIRECT($N$2),T$5,0)*INDIRECT($M$3),VLOOKUP($N144,INDIRECT($N$2),T$5,0)),IF(LEFT($E144,1)="N",3,0))</f>
        <v>34.340000000000003</v>
      </c>
      <c r="U144" s="411" cm="1">
        <f t="array" aca="1" ref="U144" ca="1">ROUND(IF($M144="Y",VLOOKUP($N144,INDIRECT($N$2),U$5,0)*INDIRECT($M$3),VLOOKUP($N144,INDIRECT($N$2),U$5,0)),IF(LEFT($E144,1)="N",3,0))</f>
        <v>36.058</v>
      </c>
      <c r="V144" s="482"/>
      <c r="W144" s="412" t="str">
        <f t="shared" si="102"/>
        <v>Y</v>
      </c>
      <c r="X144" s="355" t="str">
        <f t="shared" si="116"/>
        <v>59415C</v>
      </c>
      <c r="Y144" s="413" t="str">
        <f t="shared" si="118"/>
        <v>056</v>
      </c>
      <c r="Z144" s="355" t="str">
        <f t="shared" si="117"/>
        <v>Vendor Records Specialist</v>
      </c>
      <c r="AA144" s="414">
        <f t="shared" ca="1" si="111"/>
        <v>29.664000000000001</v>
      </c>
      <c r="AB144" s="414">
        <f t="shared" ca="1" si="112"/>
        <v>31.149000000000001</v>
      </c>
      <c r="AC144" s="414">
        <f t="shared" ca="1" si="113"/>
        <v>32.704999999999998</v>
      </c>
      <c r="AD144" s="414">
        <f t="shared" ca="1" si="114"/>
        <v>34.340000000000003</v>
      </c>
      <c r="AE144" s="414">
        <f t="shared" ca="1" si="115"/>
        <v>36.058</v>
      </c>
    </row>
    <row r="145" spans="1:31">
      <c r="A145" s="406" t="s">
        <v>296</v>
      </c>
      <c r="B145" s="464" t="s">
        <v>316</v>
      </c>
      <c r="C145" s="406">
        <v>6</v>
      </c>
      <c r="D145" s="426">
        <v>161</v>
      </c>
      <c r="E145" s="406" t="s">
        <v>43</v>
      </c>
      <c r="F145" s="406">
        <v>288</v>
      </c>
      <c r="G145" s="409">
        <f t="shared" ca="1" si="104"/>
        <v>32.185000000000002</v>
      </c>
      <c r="H145" s="409">
        <f t="shared" ca="1" si="105"/>
        <v>33.792000000000002</v>
      </c>
      <c r="I145" s="409">
        <f t="shared" ca="1" si="106"/>
        <v>35.481999999999999</v>
      </c>
      <c r="J145" s="409">
        <f t="shared" ca="1" si="107"/>
        <v>37.256999999999998</v>
      </c>
      <c r="K145" s="409">
        <f t="shared" ca="1" si="108"/>
        <v>39.119</v>
      </c>
      <c r="L145" s="502"/>
      <c r="M145" s="335" t="s">
        <v>588</v>
      </c>
      <c r="N145" s="331" t="str">
        <f t="shared" si="109"/>
        <v>10796C</v>
      </c>
      <c r="O145" s="410">
        <f t="shared" si="103"/>
        <v>161</v>
      </c>
      <c r="P145" s="332" t="str">
        <f t="shared" si="110"/>
        <v>Veterinary Care Technician</v>
      </c>
      <c r="Q145" s="411" cm="1">
        <f t="array" aca="1" ref="Q145" ca="1">ROUND(IF($M145="Y",VLOOKUP($N145,INDIRECT($N$2),Q$5,0)*INDIRECT($M$3),VLOOKUP($N145,INDIRECT($N$2),Q$5,0)),IF(LEFT($E145,1)="N",3,0))</f>
        <v>32.185000000000002</v>
      </c>
      <c r="R145" s="411" cm="1">
        <f t="array" aca="1" ref="R145" ca="1">ROUND(IF($M145="Y",VLOOKUP($N145,INDIRECT($N$2),R$5,0)*INDIRECT($M$3),VLOOKUP($N145,INDIRECT($N$2),R$5,0)),IF(LEFT($E145,1)="N",3,0))</f>
        <v>33.792000000000002</v>
      </c>
      <c r="S145" s="411" cm="1">
        <f t="array" aca="1" ref="S145" ca="1">ROUND(IF($M145="Y",VLOOKUP($N145,INDIRECT($N$2),S$5,0)*INDIRECT($M$3),VLOOKUP($N145,INDIRECT($N$2),S$5,0)),IF(LEFT($E145,1)="N",3,0))</f>
        <v>35.481999999999999</v>
      </c>
      <c r="T145" s="411" cm="1">
        <f t="array" aca="1" ref="T145" ca="1">ROUND(IF($M145="Y",VLOOKUP($N145,INDIRECT($N$2),T$5,0)*INDIRECT($M$3),VLOOKUP($N145,INDIRECT($N$2),T$5,0)),IF(LEFT($E145,1)="N",3,0))</f>
        <v>37.256999999999998</v>
      </c>
      <c r="U145" s="411" cm="1">
        <f t="array" aca="1" ref="U145" ca="1">ROUND(IF($M145="Y",VLOOKUP($N145,INDIRECT($N$2),U$5,0)*INDIRECT($M$3),VLOOKUP($N145,INDIRECT($N$2),U$5,0)),IF(LEFT($E145,1)="N",3,0))</f>
        <v>39.119</v>
      </c>
      <c r="V145" s="482"/>
      <c r="W145" s="412" t="str">
        <f t="shared" si="102"/>
        <v>Y</v>
      </c>
      <c r="X145" s="355" t="str">
        <f t="shared" si="116"/>
        <v>10796C</v>
      </c>
      <c r="Y145" s="413">
        <f t="shared" si="118"/>
        <v>161</v>
      </c>
      <c r="Z145" s="355" t="str">
        <f t="shared" si="117"/>
        <v>Veterinary Care Technician</v>
      </c>
      <c r="AA145" s="414">
        <f t="shared" ca="1" si="111"/>
        <v>32.185000000000002</v>
      </c>
      <c r="AB145" s="414">
        <f t="shared" ca="1" si="112"/>
        <v>33.792000000000002</v>
      </c>
      <c r="AC145" s="414">
        <f t="shared" ca="1" si="113"/>
        <v>35.481999999999999</v>
      </c>
      <c r="AD145" s="414">
        <f t="shared" ca="1" si="114"/>
        <v>37.256999999999998</v>
      </c>
      <c r="AE145" s="414">
        <f t="shared" ca="1" si="115"/>
        <v>39.119</v>
      </c>
    </row>
    <row r="146" spans="1:31">
      <c r="A146" s="406" t="s">
        <v>720</v>
      </c>
      <c r="B146" s="464" t="s">
        <v>510</v>
      </c>
      <c r="C146" s="406">
        <v>8</v>
      </c>
      <c r="D146" s="426">
        <v>164</v>
      </c>
      <c r="E146" s="406" t="s">
        <v>21</v>
      </c>
      <c r="F146" s="406">
        <v>400</v>
      </c>
      <c r="G146" s="409">
        <f t="shared" ca="1" si="104"/>
        <v>86370</v>
      </c>
      <c r="H146" s="409">
        <f t="shared" ca="1" si="105"/>
        <v>90686</v>
      </c>
      <c r="I146" s="409">
        <f t="shared" ca="1" si="106"/>
        <v>95224</v>
      </c>
      <c r="J146" s="409">
        <f t="shared" ca="1" si="107"/>
        <v>99984</v>
      </c>
      <c r="K146" s="409">
        <f t="shared" ca="1" si="108"/>
        <v>104982</v>
      </c>
      <c r="L146" s="502"/>
      <c r="M146" s="335" t="s">
        <v>588</v>
      </c>
      <c r="N146" s="331" t="str">
        <f t="shared" si="109"/>
        <v>52956C</v>
      </c>
      <c r="O146" s="410">
        <f t="shared" si="103"/>
        <v>164</v>
      </c>
      <c r="P146" s="332" t="str">
        <f t="shared" si="110"/>
        <v>Visual Communications Management Coord</v>
      </c>
      <c r="Q146" s="411" cm="1">
        <f t="array" aca="1" ref="Q146" ca="1">ROUND(IF($M146="Y",VLOOKUP($N146,INDIRECT($N$2),Q$5,0)*INDIRECT($M$3),VLOOKUP($N146,INDIRECT($N$2),Q$5,0)),IF(LEFT($E146,1)="N",3,0))</f>
        <v>86370</v>
      </c>
      <c r="R146" s="411" cm="1">
        <f t="array" aca="1" ref="R146" ca="1">ROUND(IF($M146="Y",VLOOKUP($N146,INDIRECT($N$2),R$5,0)*INDIRECT($M$3),VLOOKUP($N146,INDIRECT($N$2),R$5,0)),IF(LEFT($E146,1)="N",3,0))</f>
        <v>90686</v>
      </c>
      <c r="S146" s="411" cm="1">
        <f t="array" aca="1" ref="S146" ca="1">ROUND(IF($M146="Y",VLOOKUP($N146,INDIRECT($N$2),S$5,0)*INDIRECT($M$3),VLOOKUP($N146,INDIRECT($N$2),S$5,0)),IF(LEFT($E146,1)="N",3,0))</f>
        <v>95224</v>
      </c>
      <c r="T146" s="411" cm="1">
        <f t="array" aca="1" ref="T146" ca="1">ROUND(IF($M146="Y",VLOOKUP($N146,INDIRECT($N$2),T$5,0)*INDIRECT($M$3),VLOOKUP($N146,INDIRECT($N$2),T$5,0)),IF(LEFT($E146,1)="N",3,0))</f>
        <v>99984</v>
      </c>
      <c r="U146" s="411" cm="1">
        <f t="array" aca="1" ref="U146" ca="1">ROUND(IF($M146="Y",VLOOKUP($N146,INDIRECT($N$2),U$5,0)*INDIRECT($M$3),VLOOKUP($N146,INDIRECT($N$2),U$5,0)),IF(LEFT($E146,1)="N",3,0))</f>
        <v>104982</v>
      </c>
      <c r="V146" s="482"/>
      <c r="W146" s="412" t="str">
        <f t="shared" si="102"/>
        <v>Y</v>
      </c>
      <c r="X146" s="355" t="str">
        <f t="shared" si="116"/>
        <v>52956C</v>
      </c>
      <c r="Y146" s="413">
        <f t="shared" si="118"/>
        <v>164</v>
      </c>
      <c r="Z146" s="355" t="str">
        <f t="shared" si="117"/>
        <v>Visual Communications Management Coord</v>
      </c>
      <c r="AA146" s="414">
        <f t="shared" ca="1" si="111"/>
        <v>41.524999999999999</v>
      </c>
      <c r="AB146" s="414">
        <f t="shared" ca="1" si="112"/>
        <v>43.599999999999994</v>
      </c>
      <c r="AC146" s="414">
        <f t="shared" ca="1" si="113"/>
        <v>45.780999999999999</v>
      </c>
      <c r="AD146" s="414">
        <f t="shared" ca="1" si="114"/>
        <v>48.07</v>
      </c>
      <c r="AE146" s="414">
        <f t="shared" ca="1" si="115"/>
        <v>50.472999999999999</v>
      </c>
    </row>
    <row r="147" spans="1:31">
      <c r="A147" s="406" t="s">
        <v>327</v>
      </c>
      <c r="B147" s="464" t="s">
        <v>318</v>
      </c>
      <c r="C147" s="406">
        <v>6</v>
      </c>
      <c r="D147" s="426">
        <v>163</v>
      </c>
      <c r="E147" s="406" t="s">
        <v>43</v>
      </c>
      <c r="F147" s="406">
        <v>303</v>
      </c>
      <c r="G147" s="409">
        <f t="shared" ca="1" si="104"/>
        <v>33.459000000000003</v>
      </c>
      <c r="H147" s="409">
        <f t="shared" ca="1" si="105"/>
        <v>35.133000000000003</v>
      </c>
      <c r="I147" s="409">
        <f t="shared" ca="1" si="106"/>
        <v>36.89</v>
      </c>
      <c r="J147" s="409">
        <f t="shared" ca="1" si="107"/>
        <v>38.734999999999999</v>
      </c>
      <c r="K147" s="409">
        <f t="shared" ca="1" si="108"/>
        <v>40.670999999999999</v>
      </c>
      <c r="L147" s="502"/>
      <c r="M147" s="335" t="s">
        <v>588</v>
      </c>
      <c r="N147" s="331" t="str">
        <f t="shared" si="109"/>
        <v>10902C</v>
      </c>
      <c r="O147" s="410">
        <f t="shared" si="103"/>
        <v>163</v>
      </c>
      <c r="P147" s="332" t="str">
        <f t="shared" si="110"/>
        <v>Water Quality Technician</v>
      </c>
      <c r="Q147" s="411" cm="1">
        <f t="array" aca="1" ref="Q147" ca="1">ROUND(IF($M147="Y",VLOOKUP($N147,INDIRECT($N$2),Q$5,0)*INDIRECT($M$3),VLOOKUP($N147,INDIRECT($N$2),Q$5,0)),IF(LEFT($E147,1)="N",3,0))</f>
        <v>33.459000000000003</v>
      </c>
      <c r="R147" s="411" cm="1">
        <f t="array" aca="1" ref="R147" ca="1">ROUND(IF($M147="Y",VLOOKUP($N147,INDIRECT($N$2),R$5,0)*INDIRECT($M$3),VLOOKUP($N147,INDIRECT($N$2),R$5,0)),IF(LEFT($E147,1)="N",3,0))</f>
        <v>35.133000000000003</v>
      </c>
      <c r="S147" s="411" cm="1">
        <f t="array" aca="1" ref="S147" ca="1">ROUND(IF($M147="Y",VLOOKUP($N147,INDIRECT($N$2),S$5,0)*INDIRECT($M$3),VLOOKUP($N147,INDIRECT($N$2),S$5,0)),IF(LEFT($E147,1)="N",3,0))</f>
        <v>36.89</v>
      </c>
      <c r="T147" s="411" cm="1">
        <f t="array" aca="1" ref="T147" ca="1">ROUND(IF($M147="Y",VLOOKUP($N147,INDIRECT($N$2),T$5,0)*INDIRECT($M$3),VLOOKUP($N147,INDIRECT($N$2),T$5,0)),IF(LEFT($E147,1)="N",3,0))</f>
        <v>38.734999999999999</v>
      </c>
      <c r="U147" s="411" cm="1">
        <f t="array" aca="1" ref="U147" ca="1">ROUND(IF($M147="Y",VLOOKUP($N147,INDIRECT($N$2),U$5,0)*INDIRECT($M$3),VLOOKUP($N147,INDIRECT($N$2),U$5,0)),IF(LEFT($E147,1)="N",3,0))</f>
        <v>40.670999999999999</v>
      </c>
      <c r="V147" s="482"/>
      <c r="W147" s="412" t="str">
        <f t="shared" si="102"/>
        <v>Y</v>
      </c>
      <c r="X147" s="355" t="str">
        <f t="shared" si="116"/>
        <v>10902C</v>
      </c>
      <c r="Y147" s="413">
        <f t="shared" si="118"/>
        <v>163</v>
      </c>
      <c r="Z147" s="355" t="str">
        <f t="shared" si="117"/>
        <v>Water Quality Technician</v>
      </c>
      <c r="AA147" s="414">
        <f t="shared" ca="1" si="111"/>
        <v>33.459000000000003</v>
      </c>
      <c r="AB147" s="414">
        <f t="shared" ca="1" si="112"/>
        <v>35.133000000000003</v>
      </c>
      <c r="AC147" s="414">
        <f t="shared" ca="1" si="113"/>
        <v>36.89</v>
      </c>
      <c r="AD147" s="414">
        <f t="shared" ca="1" si="114"/>
        <v>38.734999999999999</v>
      </c>
      <c r="AE147" s="414">
        <f t="shared" ca="1" si="115"/>
        <v>40.670999999999999</v>
      </c>
    </row>
    <row r="148" spans="1:31">
      <c r="A148" s="278"/>
      <c r="B148" s="292"/>
      <c r="C148" s="278"/>
      <c r="D148" s="279"/>
      <c r="E148" s="278"/>
      <c r="F148" s="278"/>
      <c r="G148" s="427"/>
      <c r="H148" s="427"/>
      <c r="I148" s="427"/>
      <c r="J148" s="427"/>
      <c r="K148" s="427"/>
      <c r="L148" s="427"/>
      <c r="M148" s="335"/>
    </row>
    <row r="149" spans="1:31">
      <c r="A149" s="264" t="s">
        <v>463</v>
      </c>
      <c r="B149" s="287"/>
      <c r="C149" s="266"/>
      <c r="D149" s="266"/>
      <c r="E149" s="265"/>
      <c r="F149" s="266"/>
      <c r="G149" s="272"/>
      <c r="H149" s="272"/>
      <c r="I149" s="272"/>
      <c r="J149" s="272"/>
      <c r="K149" s="272"/>
      <c r="L149" s="272"/>
      <c r="M149" s="335"/>
    </row>
    <row r="150" spans="1:31">
      <c r="A150" s="268" t="s">
        <v>479</v>
      </c>
      <c r="B150" s="287"/>
      <c r="C150" s="266"/>
      <c r="D150" s="266"/>
      <c r="E150" s="265"/>
      <c r="F150" s="266"/>
      <c r="G150" s="273"/>
      <c r="H150" s="273" t="s">
        <v>485</v>
      </c>
      <c r="I150" s="273"/>
      <c r="J150" s="273"/>
      <c r="K150" s="277"/>
      <c r="L150" s="277"/>
    </row>
    <row r="151" spans="1:31">
      <c r="A151" s="265"/>
      <c r="B151" s="288" t="s">
        <v>299</v>
      </c>
      <c r="C151" s="271"/>
      <c r="D151" s="271"/>
      <c r="E151" s="265"/>
      <c r="F151" s="266"/>
      <c r="G151" s="273"/>
      <c r="H151" s="273"/>
      <c r="I151" s="273"/>
      <c r="J151" s="273"/>
      <c r="K151" s="277"/>
      <c r="L151" s="277"/>
      <c r="N151" s="335" t="s">
        <v>589</v>
      </c>
      <c r="P151" s="332">
        <v>0</v>
      </c>
      <c r="Q151" s="331">
        <v>0</v>
      </c>
      <c r="X151" s="355" t="str">
        <f>N151</f>
        <v>Longevity</v>
      </c>
      <c r="Z151" s="355">
        <v>0</v>
      </c>
      <c r="AA151" s="488">
        <f>AA157</f>
        <v>0</v>
      </c>
    </row>
    <row r="152" spans="1:31">
      <c r="A152" s="272"/>
      <c r="B152" s="272">
        <f ca="1">Q152</f>
        <v>821</v>
      </c>
      <c r="C152" s="266" t="s">
        <v>300</v>
      </c>
      <c r="D152" s="266"/>
      <c r="E152" s="265"/>
      <c r="F152" s="266"/>
      <c r="G152" s="273"/>
      <c r="H152" s="273"/>
      <c r="I152" s="273"/>
      <c r="J152" s="273"/>
      <c r="K152" s="277"/>
      <c r="L152" s="277"/>
      <c r="M152" s="331" t="s">
        <v>588</v>
      </c>
      <c r="N152" s="335" t="s">
        <v>590</v>
      </c>
      <c r="P152" s="332">
        <v>10</v>
      </c>
      <c r="Q152" s="411" cm="1">
        <f t="array" aca="1" ref="Q152" ca="1">ROUND(IF($M152="Y",VLOOKUP($N152,INDIRECT($N$2),Q$5,0)*INDIRECT($M$3),VLOOKUP($N152,INDIRECT($N$2),Q$5,0)),IF(LEFT($C152,1)="N",3,0))</f>
        <v>821</v>
      </c>
      <c r="W152" s="429" t="str">
        <f>M152</f>
        <v>Y</v>
      </c>
      <c r="X152" s="429" t="str">
        <f t="shared" ref="X152:X155" si="119">N152</f>
        <v>10thEx</v>
      </c>
      <c r="Y152" s="429"/>
      <c r="Z152" s="355">
        <v>10</v>
      </c>
      <c r="AA152" s="488">
        <f t="shared" ref="AA152:AA155" ca="1" si="120">AA158</f>
        <v>0.39600000000000002</v>
      </c>
    </row>
    <row r="153" spans="1:31">
      <c r="A153" s="272"/>
      <c r="B153" s="272">
        <f t="shared" ref="B153:B155" ca="1" si="121">Q153</f>
        <v>1055</v>
      </c>
      <c r="C153" s="266" t="s">
        <v>301</v>
      </c>
      <c r="D153" s="266"/>
      <c r="E153" s="265"/>
      <c r="F153" s="266"/>
      <c r="G153" s="273"/>
      <c r="H153" s="273"/>
      <c r="I153" s="273"/>
      <c r="J153" s="273"/>
      <c r="K153" s="277"/>
      <c r="L153" s="277"/>
      <c r="M153" s="331" t="s">
        <v>588</v>
      </c>
      <c r="N153" s="335" t="s">
        <v>591</v>
      </c>
      <c r="P153" s="332">
        <v>15</v>
      </c>
      <c r="Q153" s="411" cm="1">
        <f t="array" aca="1" ref="Q153" ca="1">ROUND(IF($M153="Y",VLOOKUP($N153,INDIRECT($N$2),Q$5,0)*INDIRECT($M$3),VLOOKUP($N153,INDIRECT($N$2),Q$5,0)),IF(LEFT($C153,1)="N",3,0))</f>
        <v>1055</v>
      </c>
      <c r="W153" s="429" t="str">
        <f t="shared" ref="W153:W155" si="122">M153</f>
        <v>Y</v>
      </c>
      <c r="X153" s="429" t="str">
        <f t="shared" si="119"/>
        <v>15thEx</v>
      </c>
      <c r="Y153" s="429"/>
      <c r="Z153" s="355">
        <v>15</v>
      </c>
      <c r="AA153" s="488">
        <f t="shared" ca="1" si="120"/>
        <v>0.50600000000000001</v>
      </c>
    </row>
    <row r="154" spans="1:31">
      <c r="A154" s="272"/>
      <c r="B154" s="272">
        <f t="shared" ca="1" si="121"/>
        <v>1289</v>
      </c>
      <c r="C154" s="266" t="s">
        <v>302</v>
      </c>
      <c r="D154" s="266"/>
      <c r="E154" s="265"/>
      <c r="F154" s="266"/>
      <c r="G154" s="273"/>
      <c r="H154" s="273"/>
      <c r="I154" s="273"/>
      <c r="J154" s="273"/>
      <c r="K154" s="277"/>
      <c r="L154" s="277"/>
      <c r="M154" s="331" t="s">
        <v>588</v>
      </c>
      <c r="N154" s="335" t="s">
        <v>592</v>
      </c>
      <c r="P154" s="332">
        <v>20</v>
      </c>
      <c r="Q154" s="411" cm="1">
        <f t="array" aca="1" ref="Q154" ca="1">ROUND(IF($M154="Y",VLOOKUP($N154,INDIRECT($N$2),Q$5,0)*INDIRECT($M$3),VLOOKUP($N154,INDIRECT($N$2),Q$5,0)),IF(LEFT($C154,1)="N",3,0))</f>
        <v>1289</v>
      </c>
      <c r="W154" s="429" t="str">
        <f t="shared" si="122"/>
        <v>Y</v>
      </c>
      <c r="X154" s="429" t="str">
        <f t="shared" si="119"/>
        <v>20thEx</v>
      </c>
      <c r="Y154" s="429"/>
      <c r="Z154" s="355">
        <v>20</v>
      </c>
      <c r="AA154" s="488">
        <f t="shared" ca="1" si="120"/>
        <v>0.61899999999999999</v>
      </c>
    </row>
    <row r="155" spans="1:31">
      <c r="A155" s="272"/>
      <c r="B155" s="272">
        <f t="shared" ca="1" si="121"/>
        <v>1522</v>
      </c>
      <c r="C155" s="266" t="s">
        <v>303</v>
      </c>
      <c r="D155" s="266"/>
      <c r="E155" s="265"/>
      <c r="F155" s="266"/>
      <c r="G155" s="273"/>
      <c r="H155" s="273"/>
      <c r="I155" s="273"/>
      <c r="J155" s="273"/>
      <c r="K155" s="277"/>
      <c r="L155" s="277"/>
      <c r="M155" s="331" t="s">
        <v>588</v>
      </c>
      <c r="N155" s="335" t="s">
        <v>593</v>
      </c>
      <c r="P155" s="332">
        <v>25</v>
      </c>
      <c r="Q155" s="411" cm="1">
        <f t="array" aca="1" ref="Q155" ca="1">ROUND(IF($M155="Y",VLOOKUP($N155,INDIRECT($N$2),Q$5,0)*INDIRECT($M$3),VLOOKUP($N155,INDIRECT($N$2),Q$5,0)),IF(LEFT($C155,1)="N",3,0))</f>
        <v>1522</v>
      </c>
      <c r="W155" s="429" t="str">
        <f t="shared" si="122"/>
        <v>Y</v>
      </c>
      <c r="X155" s="429" t="str">
        <f t="shared" si="119"/>
        <v>25thEx</v>
      </c>
      <c r="Y155" s="429"/>
      <c r="Z155" s="355">
        <v>25</v>
      </c>
      <c r="AA155" s="488">
        <f t="shared" ca="1" si="120"/>
        <v>0.73299999999999998</v>
      </c>
    </row>
    <row r="156" spans="1:31">
      <c r="A156" s="265"/>
      <c r="B156" s="287"/>
      <c r="C156" s="266"/>
      <c r="D156" s="266"/>
      <c r="E156" s="265"/>
      <c r="F156" s="266"/>
      <c r="G156" s="273"/>
      <c r="H156" s="273"/>
      <c r="I156" s="273"/>
      <c r="J156" s="273"/>
      <c r="K156" s="277"/>
      <c r="L156" s="277"/>
      <c r="N156" s="335"/>
      <c r="AA156" s="488"/>
    </row>
    <row r="157" spans="1:31">
      <c r="A157" s="265"/>
      <c r="B157" s="288" t="s">
        <v>304</v>
      </c>
      <c r="C157" s="271"/>
      <c r="D157" s="271"/>
      <c r="E157" s="265"/>
      <c r="F157" s="266"/>
      <c r="G157" s="273"/>
      <c r="H157" s="273"/>
      <c r="I157" s="273"/>
      <c r="J157" s="273"/>
      <c r="K157" s="277"/>
      <c r="L157" s="277"/>
      <c r="N157" s="335"/>
      <c r="P157" s="332">
        <v>0</v>
      </c>
      <c r="Q157" s="331">
        <v>0</v>
      </c>
      <c r="W157" s="429"/>
      <c r="X157" s="429"/>
      <c r="Y157" s="429"/>
      <c r="Z157" s="355">
        <v>0</v>
      </c>
      <c r="AA157" s="488">
        <v>0</v>
      </c>
    </row>
    <row r="158" spans="1:31">
      <c r="A158" s="265"/>
      <c r="B158" s="302">
        <f t="shared" ref="B158:B161" ca="1" si="123">Q158</f>
        <v>0.39600000000000002</v>
      </c>
      <c r="C158" s="266" t="s">
        <v>305</v>
      </c>
      <c r="D158" s="266"/>
      <c r="E158" s="265"/>
      <c r="F158" s="266"/>
      <c r="G158" s="273"/>
      <c r="H158" s="273"/>
      <c r="I158" s="273"/>
      <c r="J158" s="273"/>
      <c r="K158" s="277"/>
      <c r="L158" s="277"/>
      <c r="M158" s="331" t="s">
        <v>588</v>
      </c>
      <c r="N158" s="335" t="s">
        <v>594</v>
      </c>
      <c r="P158" s="332">
        <v>10</v>
      </c>
      <c r="Q158" s="411" cm="1">
        <f t="array" aca="1" ref="Q158" ca="1">ROUND(IF($M158="Y",VLOOKUP(N158,INDIRECT($N$2),Q$5,0)*INDIRECT($M$3),VLOOKUP(N158,INDIRECT($N$2),Q$5,0)),3)</f>
        <v>0.39600000000000002</v>
      </c>
      <c r="W158" s="429" t="str">
        <f>M158</f>
        <v>Y</v>
      </c>
      <c r="X158" s="429" t="str">
        <f t="shared" ref="X158:X161" si="124">N158</f>
        <v>10thNEx</v>
      </c>
      <c r="Y158" s="429"/>
      <c r="Z158" s="355">
        <v>10</v>
      </c>
      <c r="AA158" s="488">
        <f t="shared" ref="AA158:AA161" ca="1" si="125">Q158</f>
        <v>0.39600000000000002</v>
      </c>
    </row>
    <row r="159" spans="1:31">
      <c r="A159" s="265"/>
      <c r="B159" s="302">
        <f t="shared" ca="1" si="123"/>
        <v>0.50600000000000001</v>
      </c>
      <c r="C159" s="266" t="s">
        <v>306</v>
      </c>
      <c r="D159" s="266"/>
      <c r="E159" s="265"/>
      <c r="F159" s="266"/>
      <c r="G159" s="273"/>
      <c r="H159" s="273"/>
      <c r="I159" s="273"/>
      <c r="J159" s="273"/>
      <c r="K159" s="277"/>
      <c r="L159" s="277"/>
      <c r="M159" s="331" t="s">
        <v>588</v>
      </c>
      <c r="N159" s="335" t="s">
        <v>595</v>
      </c>
      <c r="P159" s="332">
        <v>15</v>
      </c>
      <c r="Q159" s="411" cm="1">
        <f t="array" aca="1" ref="Q159" ca="1">ROUND(IF($M159="Y",VLOOKUP(N159,INDIRECT($N$2),Q$5,0)*INDIRECT($M$3),VLOOKUP(N159,INDIRECT($N$2),Q$5,0)),3)</f>
        <v>0.50600000000000001</v>
      </c>
      <c r="W159" s="429" t="str">
        <f t="shared" ref="W159:W161" si="126">M159</f>
        <v>Y</v>
      </c>
      <c r="X159" s="429" t="str">
        <f t="shared" si="124"/>
        <v>15thNEx</v>
      </c>
      <c r="Y159" s="429"/>
      <c r="Z159" s="355">
        <v>15</v>
      </c>
      <c r="AA159" s="488">
        <f t="shared" ca="1" si="125"/>
        <v>0.50600000000000001</v>
      </c>
    </row>
    <row r="160" spans="1:31">
      <c r="A160" s="265"/>
      <c r="B160" s="302">
        <f t="shared" ca="1" si="123"/>
        <v>0.61899999999999999</v>
      </c>
      <c r="C160" s="266" t="s">
        <v>307</v>
      </c>
      <c r="D160" s="266"/>
      <c r="E160" s="265"/>
      <c r="F160" s="266"/>
      <c r="G160" s="273"/>
      <c r="H160" s="273"/>
      <c r="I160" s="273"/>
      <c r="J160" s="273"/>
      <c r="K160" s="277"/>
      <c r="L160" s="277"/>
      <c r="M160" s="331" t="s">
        <v>588</v>
      </c>
      <c r="N160" s="335" t="s">
        <v>596</v>
      </c>
      <c r="P160" s="332">
        <v>20</v>
      </c>
      <c r="Q160" s="411" cm="1">
        <f t="array" aca="1" ref="Q160" ca="1">ROUND(IF($M160="Y",VLOOKUP(N160,INDIRECT($N$2),Q$5,0)*INDIRECT($M$3),VLOOKUP(N160,INDIRECT($N$2),Q$5,0)),3)</f>
        <v>0.61899999999999999</v>
      </c>
      <c r="W160" s="429" t="str">
        <f t="shared" si="126"/>
        <v>Y</v>
      </c>
      <c r="X160" s="429" t="str">
        <f t="shared" si="124"/>
        <v>20thNEx</v>
      </c>
      <c r="Y160" s="429"/>
      <c r="Z160" s="355">
        <v>20</v>
      </c>
      <c r="AA160" s="488">
        <f t="shared" ca="1" si="125"/>
        <v>0.61899999999999999</v>
      </c>
    </row>
    <row r="161" spans="1:31" s="231" customFormat="1">
      <c r="A161" s="265"/>
      <c r="B161" s="302">
        <f t="shared" ca="1" si="123"/>
        <v>0.73299999999999998</v>
      </c>
      <c r="C161" s="266" t="s">
        <v>308</v>
      </c>
      <c r="D161" s="266"/>
      <c r="E161" s="265"/>
      <c r="F161" s="266"/>
      <c r="G161" s="273"/>
      <c r="H161" s="273"/>
      <c r="I161" s="273"/>
      <c r="J161" s="273"/>
      <c r="K161" s="277"/>
      <c r="L161" s="277"/>
      <c r="M161" s="331" t="s">
        <v>588</v>
      </c>
      <c r="N161" s="335" t="s">
        <v>597</v>
      </c>
      <c r="O161" s="330"/>
      <c r="P161" s="332">
        <v>25</v>
      </c>
      <c r="Q161" s="411" cm="1">
        <f t="array" aca="1" ref="Q161" ca="1">ROUND(IF($M161="Y",VLOOKUP(N161,INDIRECT($N$2),Q$5,0)*INDIRECT($M$3),VLOOKUP(N161,INDIRECT($N$2),Q$5,0)),3)</f>
        <v>0.73299999999999998</v>
      </c>
      <c r="R161" s="330"/>
      <c r="S161" s="330"/>
      <c r="T161" s="330"/>
      <c r="U161" s="330"/>
      <c r="W161" s="429" t="str">
        <f t="shared" si="126"/>
        <v>Y</v>
      </c>
      <c r="X161" s="429" t="str">
        <f t="shared" si="124"/>
        <v>25thNEx</v>
      </c>
      <c r="Y161" s="429"/>
      <c r="Z161" s="355">
        <v>25</v>
      </c>
      <c r="AA161" s="488">
        <f t="shared" ca="1" si="125"/>
        <v>0.73299999999999998</v>
      </c>
      <c r="AB161" s="354"/>
      <c r="AC161" s="354"/>
      <c r="AD161" s="354"/>
      <c r="AE161" s="354"/>
    </row>
    <row r="162" spans="1:31" s="231" customFormat="1">
      <c r="A162" s="432"/>
      <c r="B162" s="287"/>
      <c r="C162" s="266"/>
      <c r="D162" s="266"/>
      <c r="E162" s="265"/>
      <c r="F162" s="266"/>
      <c r="G162" s="273"/>
      <c r="H162" s="273"/>
      <c r="I162" s="273"/>
      <c r="J162" s="273"/>
      <c r="K162" s="277"/>
      <c r="L162" s="277"/>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7"/>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666</v>
      </c>
      <c r="C165" s="266"/>
      <c r="D165" s="266"/>
      <c r="E165" s="265"/>
      <c r="F165" s="266"/>
      <c r="G165" s="277"/>
      <c r="H165" s="273"/>
      <c r="I165" s="273"/>
      <c r="J165" s="273"/>
      <c r="K165" s="277"/>
      <c r="L165" s="277"/>
      <c r="M165" s="334" t="s">
        <v>588</v>
      </c>
      <c r="N165" s="330" t="s">
        <v>601</v>
      </c>
      <c r="O165" s="330"/>
      <c r="P165" s="433" t="s">
        <v>607</v>
      </c>
      <c r="Q165" s="411" cm="1">
        <f t="array" aca="1" ref="Q165" ca="1">ROUND(IF($M165="Y",VLOOKUP(N165,INDIRECT($N$2),Q$5,0)*INDIRECT($M$3),VLOOKUP(N165,INDIRECT($N$2),Q$5,0)),3)</f>
        <v>1.5329999999999999</v>
      </c>
      <c r="R165" s="330"/>
      <c r="S165" s="330"/>
      <c r="T165" s="330"/>
      <c r="U165" s="330"/>
      <c r="W165" s="429" t="str">
        <f t="shared" ref="W165:X166" si="127">M165</f>
        <v>Y</v>
      </c>
      <c r="X165" s="429" t="str">
        <f t="shared" si="127"/>
        <v>CAFWKE</v>
      </c>
      <c r="Y165" s="429"/>
      <c r="Z165" s="434" t="str">
        <f>P165</f>
        <v>TL-Weekend Shift-CAF</v>
      </c>
      <c r="AA165" s="488">
        <f t="shared" ref="AA165:AA166" ca="1" si="128">Q165</f>
        <v>1.5329999999999999</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$1.533 per hour for all hours worked on such a shift. In addition, should that same employee be authorized to come in early or stay over, </v>
      </c>
      <c r="C166" s="279"/>
      <c r="D166" s="279"/>
      <c r="E166" s="278"/>
      <c r="F166" s="278"/>
      <c r="G166" s="273"/>
      <c r="H166" s="277"/>
      <c r="I166" s="277"/>
      <c r="J166" s="273"/>
      <c r="K166" s="277"/>
      <c r="L166" s="277"/>
      <c r="M166" s="334" t="s">
        <v>588</v>
      </c>
      <c r="N166" s="330" t="s">
        <v>599</v>
      </c>
      <c r="O166" s="330"/>
      <c r="P166" s="433" t="s">
        <v>605</v>
      </c>
      <c r="Q166" s="452">
        <f ca="1">Q165</f>
        <v>1.5329999999999999</v>
      </c>
      <c r="R166" s="330"/>
      <c r="S166" s="330"/>
      <c r="T166" s="330"/>
      <c r="U166" s="330"/>
      <c r="W166" s="429" t="str">
        <f t="shared" si="127"/>
        <v>Y</v>
      </c>
      <c r="X166" s="429" t="str">
        <f t="shared" si="127"/>
        <v>CAFEVE</v>
      </c>
      <c r="Y166" s="429"/>
      <c r="Z166" s="434" t="str">
        <f t="shared" ref="Z166" si="129">P166</f>
        <v>TL-Evening Shift Premium-CAF</v>
      </c>
      <c r="AA166" s="488">
        <f t="shared" ca="1" si="128"/>
        <v>1.5329999999999999</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$1.533 differential shall also be applied to those overtime hours.</v>
      </c>
      <c r="C167" s="266"/>
      <c r="D167" s="266"/>
      <c r="E167" s="265"/>
      <c r="F167" s="266"/>
      <c r="G167" s="277"/>
      <c r="H167" s="273"/>
      <c r="I167" s="273"/>
      <c r="J167" s="273"/>
      <c r="K167" s="277"/>
      <c r="L167" s="277"/>
      <c r="M167" s="330"/>
      <c r="N167" s="330"/>
      <c r="O167" s="330"/>
      <c r="P167" s="330"/>
      <c r="Q167" s="411"/>
      <c r="R167" s="330"/>
      <c r="S167" s="330"/>
      <c r="T167" s="330"/>
      <c r="U167" s="330"/>
      <c r="W167" s="429"/>
      <c r="X167" s="429"/>
      <c r="Y167" s="429"/>
      <c r="Z167" s="434"/>
      <c r="AA167" s="488"/>
      <c r="AB167" s="354"/>
      <c r="AC167" s="354"/>
      <c r="AD167" s="354"/>
      <c r="AE167" s="354"/>
    </row>
    <row r="168" spans="1:31" s="231" customFormat="1">
      <c r="A168" s="265"/>
      <c r="B168" s="291"/>
      <c r="C168" s="266"/>
      <c r="D168" s="266"/>
      <c r="E168" s="280"/>
      <c r="F168" s="281"/>
      <c r="G168" s="277"/>
      <c r="H168" s="277"/>
      <c r="I168" s="273"/>
      <c r="J168" s="273"/>
      <c r="K168" s="277"/>
      <c r="L168" s="277"/>
      <c r="M168" s="334"/>
      <c r="N168" s="330"/>
      <c r="O168" s="330"/>
      <c r="P168" s="330"/>
      <c r="Q168" s="411"/>
      <c r="R168" s="330"/>
      <c r="S168" s="330"/>
      <c r="T168" s="330"/>
      <c r="U168" s="330"/>
      <c r="W168" s="429"/>
      <c r="X168" s="429"/>
      <c r="Y168" s="429"/>
      <c r="Z168" s="434"/>
      <c r="AA168" s="488"/>
      <c r="AB168" s="354"/>
      <c r="AC168" s="354"/>
      <c r="AD168" s="354"/>
      <c r="AE168" s="354"/>
    </row>
    <row r="169" spans="1:31" s="231" customFormat="1">
      <c r="A169" s="265"/>
      <c r="B169" s="435" t="s">
        <v>646</v>
      </c>
      <c r="C169" s="266"/>
      <c r="D169" s="266"/>
      <c r="E169" s="265"/>
      <c r="F169" s="266"/>
      <c r="G169" s="277"/>
      <c r="H169" s="273"/>
      <c r="I169" s="273"/>
      <c r="J169" s="273"/>
      <c r="K169" s="277"/>
      <c r="L169" s="277"/>
      <c r="M169" s="334" t="s">
        <v>588</v>
      </c>
      <c r="N169" s="330" t="s">
        <v>598</v>
      </c>
      <c r="O169" s="330"/>
      <c r="P169" s="433" t="s">
        <v>604</v>
      </c>
      <c r="Q169" s="411" cm="1">
        <f t="array" aca="1" ref="Q169" ca="1">ROUND(IF($M169="Y",VLOOKUP(N169,INDIRECT($N$2),Q$5,0)*INDIRECT($M$3),VLOOKUP(N169,INDIRECT($N$2),Q$5,0)),3)</f>
        <v>1.748</v>
      </c>
      <c r="R169" s="330"/>
      <c r="S169" s="330"/>
      <c r="T169" s="330"/>
      <c r="U169" s="330"/>
      <c r="W169" s="429"/>
      <c r="X169" s="429"/>
      <c r="Y169" s="429"/>
      <c r="Z169" s="434"/>
      <c r="AA169" s="488"/>
      <c r="AB169" s="354"/>
      <c r="AC169" s="354"/>
      <c r="AD169" s="354"/>
      <c r="AE169" s="354"/>
    </row>
    <row r="170" spans="1:31" s="231" customFormat="1">
      <c r="A170" s="265"/>
      <c r="B170" s="435" t="str">
        <f ca="1">TEXT(Q169,"$0.000")&amp;" per hour for all hours worked on such a shift. In addition, should that same employee be authorized to come in early or stay over, working overtime"</f>
        <v>$1.748 per hour for all hours worked on such a shift. In addition, should that same employee be authorized to come in early or stay over, working overtime</v>
      </c>
      <c r="C170" s="279"/>
      <c r="D170" s="279"/>
      <c r="E170" s="278"/>
      <c r="F170" s="278"/>
      <c r="G170" s="273"/>
      <c r="H170" s="277"/>
      <c r="I170" s="277"/>
      <c r="J170" s="273"/>
      <c r="K170" s="277"/>
      <c r="L170" s="277"/>
      <c r="M170" s="334" t="s">
        <v>588</v>
      </c>
      <c r="N170" s="330" t="s">
        <v>600</v>
      </c>
      <c r="O170" s="330"/>
      <c r="P170" s="433" t="s">
        <v>606</v>
      </c>
      <c r="Q170" s="452">
        <f ca="1">Q169</f>
        <v>1.748</v>
      </c>
      <c r="R170" s="330"/>
      <c r="S170" s="330"/>
      <c r="T170" s="330"/>
      <c r="U170" s="330"/>
      <c r="W170" s="429"/>
      <c r="X170" s="429"/>
      <c r="Y170" s="429"/>
      <c r="Z170" s="434"/>
      <c r="AA170" s="488"/>
      <c r="AB170" s="354"/>
      <c r="AC170" s="354"/>
      <c r="AD170" s="354"/>
      <c r="AE170" s="354"/>
    </row>
    <row r="171" spans="1:31" s="231" customFormat="1">
      <c r="A171" s="265"/>
      <c r="B171" s="435" t="str">
        <f ca="1">"immediately adjacent to such a shift, the "&amp;TEXT(Q169,"$0.000")&amp;" differential shall also be applied to those overtime hours."</f>
        <v>immediately adjacent to such a shift, the $1.748 differential shall also be applied to those overtime hours.</v>
      </c>
      <c r="C171" s="266"/>
      <c r="D171" s="266"/>
      <c r="E171" s="265"/>
      <c r="F171" s="266"/>
      <c r="G171" s="277"/>
      <c r="H171" s="273"/>
      <c r="I171" s="273"/>
      <c r="J171" s="273"/>
      <c r="K171" s="277"/>
      <c r="L171" s="277"/>
      <c r="M171" s="334"/>
      <c r="N171" s="330"/>
      <c r="O171" s="330"/>
      <c r="P171" s="433"/>
      <c r="Q171" s="411"/>
      <c r="R171" s="330"/>
      <c r="S171" s="330"/>
      <c r="T171" s="330"/>
      <c r="U171" s="330"/>
      <c r="W171" s="429"/>
      <c r="X171" s="429"/>
      <c r="Y171" s="429"/>
      <c r="Z171" s="434"/>
      <c r="AA171" s="488"/>
      <c r="AB171" s="354"/>
      <c r="AC171" s="354"/>
      <c r="AD171" s="354"/>
      <c r="AE171" s="354"/>
    </row>
    <row r="172" spans="1:31" s="231" customFormat="1">
      <c r="A172" s="265"/>
      <c r="B172" s="435"/>
      <c r="C172" s="266"/>
      <c r="D172" s="266"/>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88"/>
      <c r="AB172" s="354"/>
      <c r="AC172" s="354"/>
      <c r="AD172" s="354"/>
      <c r="AE172" s="354"/>
    </row>
    <row r="173" spans="1:31" s="231" customFormat="1">
      <c r="A173" s="264" t="s">
        <v>310</v>
      </c>
      <c r="B173" s="287"/>
      <c r="C173" s="266"/>
      <c r="D173" s="266"/>
      <c r="E173" s="265"/>
      <c r="F173" s="266"/>
      <c r="G173" s="273"/>
      <c r="H173" s="273"/>
      <c r="I173" s="273"/>
      <c r="J173" s="273"/>
      <c r="K173" s="277"/>
      <c r="L173" s="277"/>
      <c r="M173" s="330"/>
      <c r="N173" s="330"/>
      <c r="O173" s="330"/>
      <c r="P173" s="330"/>
      <c r="Q173" s="330"/>
      <c r="R173" s="330"/>
      <c r="S173" s="330"/>
      <c r="T173" s="330"/>
      <c r="U173" s="330"/>
      <c r="W173" s="429"/>
      <c r="X173" s="429"/>
      <c r="Y173" s="429"/>
      <c r="Z173" s="434"/>
      <c r="AA173" s="488"/>
      <c r="AB173" s="354"/>
      <c r="AC173" s="354"/>
      <c r="AD173" s="354"/>
      <c r="AE173" s="354"/>
    </row>
    <row r="174" spans="1:31" s="231" customFormat="1">
      <c r="B174" s="268" t="str">
        <f ca="1">"Provided that the Customer Service Representative will receive an additional "&amp;TEXT(Q174,"$0.000")&amp;" hour when assigned as an Acting Supervisor at the Impound Lot."</f>
        <v>Provided that the Customer Service Representative will receive an additional $2.338 hour when assigned as an Acting Supervisor at the Impound Lot.</v>
      </c>
      <c r="C174" s="266"/>
      <c r="D174" s="266"/>
      <c r="E174" s="266"/>
      <c r="F174" s="265"/>
      <c r="G174" s="273"/>
      <c r="H174" s="277"/>
      <c r="I174" s="277"/>
      <c r="J174" s="277"/>
      <c r="K174" s="273"/>
      <c r="L174" s="273"/>
      <c r="M174" s="334" t="s">
        <v>588</v>
      </c>
      <c r="N174" s="330" t="s">
        <v>602</v>
      </c>
      <c r="O174" s="330"/>
      <c r="P174" s="433" t="s">
        <v>608</v>
      </c>
      <c r="Q174" s="411" cm="1">
        <f t="array" aca="1" ref="Q174" ca="1">ROUND(IF($M174="Y",VLOOKUP(N174,INDIRECT($N$2),Q$5,0)*INDIRECT($M$3),VLOOKUP(N174,INDIRECT($N$2),Q$5,0)),3)</f>
        <v>2.3380000000000001</v>
      </c>
      <c r="R174" s="330"/>
      <c r="S174" s="330"/>
      <c r="T174" s="330"/>
      <c r="U174" s="330"/>
      <c r="W174" s="429" t="str">
        <f t="shared" ref="W174:X174" si="130">M174</f>
        <v>Y</v>
      </c>
      <c r="X174" s="429" t="str">
        <f t="shared" si="130"/>
        <v>CAFLDS</v>
      </c>
      <c r="Y174" s="429"/>
      <c r="Z174" s="434" t="str">
        <f t="shared" ref="Z174:AA174" si="131">P174</f>
        <v>TL-Lead Prem (Substitute)-CAF</v>
      </c>
      <c r="AA174" s="488">
        <f t="shared" ca="1" si="131"/>
        <v>2.3380000000000001</v>
      </c>
      <c r="AB174" s="354"/>
      <c r="AC174" s="354"/>
      <c r="AD174" s="354"/>
      <c r="AE174" s="354"/>
    </row>
    <row r="175" spans="1:31">
      <c r="A175" s="282"/>
      <c r="B175" s="292"/>
      <c r="C175" s="278"/>
      <c r="D175" s="279"/>
      <c r="E175" s="278"/>
      <c r="F175" s="278"/>
      <c r="G175" s="277"/>
      <c r="H175" s="277"/>
      <c r="I175" s="277"/>
      <c r="J175" s="277"/>
      <c r="K175" s="277"/>
      <c r="L175" s="277"/>
      <c r="M175" s="335"/>
      <c r="W175" s="429"/>
      <c r="X175" s="429"/>
      <c r="Y175" s="429"/>
      <c r="Z175" s="434"/>
      <c r="AA175" s="488"/>
    </row>
    <row r="176" spans="1:31" s="231" customFormat="1">
      <c r="A176" s="264" t="s">
        <v>311</v>
      </c>
      <c r="B176" s="292"/>
      <c r="C176" s="278"/>
      <c r="D176" s="279"/>
      <c r="E176" s="278"/>
      <c r="F176" s="278"/>
      <c r="G176" s="277"/>
      <c r="H176" s="277"/>
      <c r="I176" s="277"/>
      <c r="J176" s="277"/>
      <c r="K176" s="277"/>
      <c r="L176" s="277"/>
      <c r="M176" s="334"/>
      <c r="N176" s="330"/>
      <c r="O176" s="330"/>
      <c r="P176" s="330"/>
      <c r="Q176" s="330"/>
      <c r="R176" s="330"/>
      <c r="S176" s="330"/>
      <c r="T176" s="330"/>
      <c r="U176" s="330"/>
      <c r="W176" s="429"/>
      <c r="X176" s="429"/>
      <c r="Y176" s="429"/>
      <c r="Z176" s="434"/>
      <c r="AA176" s="488"/>
      <c r="AB176" s="354"/>
      <c r="AC176" s="354"/>
      <c r="AD176" s="354"/>
      <c r="AE176" s="354"/>
    </row>
    <row r="177" spans="1:31" s="231" customFormat="1">
      <c r="B177" s="268" t="s">
        <v>712</v>
      </c>
      <c r="C177" s="292"/>
      <c r="D177" s="279"/>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88"/>
      <c r="AB177" s="354"/>
      <c r="AC177" s="354"/>
      <c r="AD177" s="354"/>
      <c r="AE177" s="354"/>
    </row>
    <row r="178" spans="1:31" s="231" customFormat="1">
      <c r="B178" s="282" t="str">
        <f ca="1">"Assessors who achieve and maintain an Accredited Minnesota Assessor (AMA) designation shall be paid an additional "&amp;TEXT(Q178,"$0.000")&amp;"  per hour."</f>
        <v>Assessors who achieve and maintain an Accredited Minnesota Assessor (AMA) designation shall be paid an additional $1.430  per hour.</v>
      </c>
      <c r="C178" s="278"/>
      <c r="D178" s="279"/>
      <c r="E178" s="278"/>
      <c r="F178" s="278"/>
      <c r="G178" s="277"/>
      <c r="H178" s="277"/>
      <c r="I178" s="277"/>
      <c r="J178" s="277"/>
      <c r="K178" s="277"/>
      <c r="L178" s="277"/>
      <c r="M178" s="334" t="s">
        <v>588</v>
      </c>
      <c r="N178" s="438" t="s">
        <v>603</v>
      </c>
      <c r="O178" s="330"/>
      <c r="P178" s="433" t="s">
        <v>609</v>
      </c>
      <c r="Q178" s="411" cm="1">
        <f t="array" aca="1" ref="Q178" ca="1">ROUND(IF($M178="Y",VLOOKUP(N178,INDIRECT($N$2),Q$5,0)*INDIRECT($M$3),VLOOKUP(N178,INDIRECT($N$2),Q$5,0)),3)</f>
        <v>1.43</v>
      </c>
      <c r="R178" s="330"/>
      <c r="S178" s="330"/>
      <c r="T178" s="330"/>
      <c r="U178" s="330"/>
      <c r="W178" s="429" t="str">
        <f t="shared" ref="W178:X178" si="132">M178</f>
        <v>Y</v>
      </c>
      <c r="X178" s="429" t="str">
        <f t="shared" si="132"/>
        <v>CAFAMA</v>
      </c>
      <c r="Y178" s="429"/>
      <c r="Z178" s="434" t="str">
        <f t="shared" ref="Z178:AA178" si="133">P178</f>
        <v>Accredited Minnesota Assessor</v>
      </c>
      <c r="AA178" s="488">
        <f t="shared" ca="1" si="133"/>
        <v>1.43</v>
      </c>
      <c r="AB178" s="354"/>
      <c r="AC178" s="354"/>
      <c r="AD178" s="354"/>
      <c r="AE178" s="354"/>
    </row>
    <row r="179" spans="1:31">
      <c r="A179" s="278"/>
      <c r="B179" s="293"/>
      <c r="C179" s="278"/>
      <c r="D179" s="279"/>
      <c r="E179" s="278"/>
      <c r="F179" s="278"/>
      <c r="G179" s="277"/>
      <c r="H179" s="277"/>
      <c r="I179" s="277"/>
      <c r="J179" s="277"/>
      <c r="K179" s="277"/>
      <c r="L179" s="277"/>
      <c r="M179" s="335"/>
      <c r="W179" s="429"/>
      <c r="X179" s="429"/>
      <c r="Y179" s="429"/>
      <c r="Z179" s="434"/>
      <c r="AA179" s="488"/>
    </row>
    <row r="180" spans="1:31" s="231" customFormat="1">
      <c r="B180" s="282" t="s">
        <v>623</v>
      </c>
      <c r="C180" s="278"/>
      <c r="D180" s="279"/>
      <c r="E180" s="278"/>
      <c r="F180" s="278"/>
      <c r="G180" s="277"/>
      <c r="H180" s="277"/>
      <c r="I180" s="277"/>
      <c r="J180" s="277"/>
      <c r="K180" s="277"/>
      <c r="L180" s="277"/>
      <c r="M180" s="334" t="s">
        <v>588</v>
      </c>
      <c r="N180" s="438" t="s">
        <v>611</v>
      </c>
      <c r="O180" s="330"/>
      <c r="P180" s="433" t="s">
        <v>610</v>
      </c>
      <c r="Q180" s="411" cm="1">
        <f t="array" aca="1" ref="Q180" ca="1">ROUND(IF($M180="Y",VLOOKUP(N180,INDIRECT($N$2),Q$5,0)*INDIRECT($M$3),VLOOKUP(N180,INDIRECT($N$2),Q$5,0)),3)</f>
        <v>3.0710000000000002</v>
      </c>
      <c r="R180" s="330"/>
      <c r="S180" s="330"/>
      <c r="T180" s="330"/>
      <c r="U180" s="330"/>
      <c r="W180" s="429" t="str">
        <f t="shared" ref="W180:X181" si="134">M180</f>
        <v>Y</v>
      </c>
      <c r="X180" s="429" t="str">
        <f t="shared" si="134"/>
        <v>CAFSAM</v>
      </c>
      <c r="Y180" s="429"/>
      <c r="Z180" s="434" t="str">
        <f t="shared" ref="Z180:AA181" si="135">P180</f>
        <v>Senior Accredited MN Assessor</v>
      </c>
      <c r="AA180" s="488">
        <f t="shared" ca="1" si="135"/>
        <v>3.0710000000000002</v>
      </c>
      <c r="AB180" s="354"/>
      <c r="AC180" s="354"/>
      <c r="AD180" s="354"/>
      <c r="AE180" s="354"/>
    </row>
    <row r="181" spans="1:31" s="231" customFormat="1">
      <c r="A181" s="278"/>
      <c r="B181" s="304" t="str">
        <f ca="1">"the International Association of Assessing Officers shall be paid an additional "&amp;TEXT(Q180,"$0.000")&amp;" per hour."</f>
        <v>the International Association of Assessing Officers shall be paid an additional $3.071 per hour.</v>
      </c>
      <c r="C181" s="278"/>
      <c r="D181" s="279"/>
      <c r="E181" s="278"/>
      <c r="F181" s="278"/>
      <c r="G181" s="277"/>
      <c r="H181" s="277"/>
      <c r="I181" s="277"/>
      <c r="J181" s="277"/>
      <c r="K181" s="277"/>
      <c r="L181" s="277"/>
      <c r="M181" s="334" t="s">
        <v>588</v>
      </c>
      <c r="N181" s="438" t="s">
        <v>613</v>
      </c>
      <c r="O181" s="330"/>
      <c r="P181" s="433" t="s">
        <v>612</v>
      </c>
      <c r="Q181" s="330">
        <f ca="1">Q180</f>
        <v>3.0710000000000002</v>
      </c>
      <c r="R181" s="330"/>
      <c r="S181" s="330"/>
      <c r="T181" s="330"/>
      <c r="U181" s="330"/>
      <c r="W181" s="429" t="str">
        <f t="shared" si="134"/>
        <v>Y</v>
      </c>
      <c r="X181" s="429" t="str">
        <f t="shared" si="134"/>
        <v>CAFCAE</v>
      </c>
      <c r="Y181" s="429"/>
      <c r="Z181" s="434" t="str">
        <f t="shared" si="135"/>
        <v>Certified Assessment Evaluator</v>
      </c>
      <c r="AA181" s="488">
        <f t="shared" ca="1" si="135"/>
        <v>3.0710000000000002</v>
      </c>
      <c r="AB181" s="354"/>
      <c r="AC181" s="354"/>
      <c r="AD181" s="354"/>
      <c r="AE181" s="354"/>
    </row>
    <row r="182" spans="1:31" s="231" customFormat="1">
      <c r="A182" s="278"/>
      <c r="B182" s="293" t="s">
        <v>317</v>
      </c>
      <c r="C182" s="278"/>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88"/>
      <c r="AB182" s="354"/>
      <c r="AC182" s="354"/>
      <c r="AD182" s="354"/>
      <c r="AE182" s="354"/>
    </row>
    <row r="183" spans="1:31" s="231" customFormat="1">
      <c r="A183" s="278"/>
      <c r="B183" s="292"/>
      <c r="C183" s="278"/>
      <c r="D183" s="279"/>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88"/>
      <c r="AB183" s="354"/>
      <c r="AC183" s="354"/>
      <c r="AD183" s="354"/>
      <c r="AE183" s="354"/>
    </row>
    <row r="184" spans="1:31">
      <c r="A184" s="439" t="s">
        <v>791</v>
      </c>
      <c r="M184" s="331" t="s">
        <v>588</v>
      </c>
      <c r="N184" s="438" t="s">
        <v>615</v>
      </c>
      <c r="P184" s="433" t="s">
        <v>614</v>
      </c>
      <c r="Q184" s="473" cm="1">
        <f t="array" aca="1" ref="Q184" ca="1">ROUND(IF($M184="Y",VLOOKUP(N184,INDIRECT($N$2),Q$5,0)*INDIRECT($M$3),VLOOKUP(N184,INDIRECT($N$2),Q$5,0)),3)</f>
        <v>11.801</v>
      </c>
      <c r="W184" s="429" t="str">
        <f t="shared" ref="W184:X184" si="136">M184</f>
        <v>Y</v>
      </c>
      <c r="X184" s="429" t="str">
        <f t="shared" si="136"/>
        <v>CAFBIL</v>
      </c>
      <c r="Y184" s="429"/>
      <c r="Z184" s="434" t="str">
        <f t="shared" ref="Z184:AA184" si="137">P184</f>
        <v>Bi-lingual Premium Pay</v>
      </c>
      <c r="AA184" s="488">
        <f t="shared" ca="1" si="137"/>
        <v>11.801</v>
      </c>
    </row>
    <row r="185" spans="1:31">
      <c r="B185" s="443" t="s">
        <v>688</v>
      </c>
      <c r="Q185" s="411"/>
    </row>
    <row r="186" spans="1:31">
      <c r="B186" s="459" t="str">
        <f ca="1">TEXT(Q184,"$###.000")&amp;" per day when assigned and used."</f>
        <v>$11.801 per day when assigned and used.</v>
      </c>
      <c r="Q186" s="411"/>
    </row>
    <row r="187" spans="1:31">
      <c r="B187" s="231"/>
    </row>
    <row r="188" spans="1:31">
      <c r="A188" s="505" t="s">
        <v>792</v>
      </c>
    </row>
    <row r="189" spans="1:31">
      <c r="B189" s="508" t="str">
        <f ca="1">"Evidence Technicians and Security Specialists are eligible for a training premium of "&amp;TEXT(Q189,"$#.00")&amp;" per hour spent performing training duties."</f>
        <v>Evidence Technicians and Security Specialists are eligible for a training premium of $2.00 per hour spent performing training duties.</v>
      </c>
      <c r="M189" s="331" t="s">
        <v>619</v>
      </c>
      <c r="N189" s="331" t="s">
        <v>793</v>
      </c>
      <c r="P189" s="332" t="s">
        <v>794</v>
      </c>
      <c r="Q189" s="473" cm="1">
        <f t="array" aca="1" ref="Q189" ca="1">ROUND(IF($M189="Y",VLOOKUP(N189,INDIRECT($N$2),Q$5,0)*INDIRECT($M$3),VLOOKUP(N189,INDIRECT($N$2),Q$5,0)),3)</f>
        <v>2</v>
      </c>
    </row>
    <row r="190" spans="1:31">
      <c r="B190" s="506" t="s">
        <v>796</v>
      </c>
    </row>
    <row r="191" spans="1:31">
      <c r="B191" s="506" t="s">
        <v>795</v>
      </c>
    </row>
  </sheetData>
  <sheetProtection sheet="1" objects="1" scenarios="1" autoFilter="0"/>
  <autoFilter ref="A6:AE147" xr:uid="{98574D13-0621-4C21-8C7E-92C42C41D42B}"/>
  <sortState xmlns:xlrd2="http://schemas.microsoft.com/office/spreadsheetml/2017/richdata2" ref="A7:AE147">
    <sortCondition ref="B7:B147"/>
  </sortState>
  <mergeCells count="3">
    <mergeCell ref="A1:D1"/>
    <mergeCell ref="A2:K2"/>
    <mergeCell ref="B5:F5"/>
  </mergeCells>
  <conditionalFormatting sqref="A90">
    <cfRule type="duplicateValues" dxfId="5" priority="1"/>
  </conditionalFormatting>
  <conditionalFormatting sqref="G7:L147">
    <cfRule type="cellIs" dxfId="4" priority="4" operator="equal">
      <formula>0</formula>
    </cfRule>
    <cfRule type="cellIs" dxfId="3" priority="5" operator="greaterThanOrEqual">
      <formula>100</formula>
    </cfRule>
    <cfRule type="cellIs" dxfId="2" priority="6" operator="lessThan">
      <formula>100</formula>
    </cfRule>
  </conditionalFormatting>
  <conditionalFormatting sqref="Q7:U181">
    <cfRule type="cellIs" dxfId="1" priority="2" operator="lessThan">
      <formula>100</formula>
    </cfRule>
    <cfRule type="cellIs" dxfId="0" priority="3" operator="greaterThanOrEqual">
      <formula>100</formula>
    </cfRule>
  </conditionalFormatting>
  <pageMargins left="0.25" right="0.25" top="0.75" bottom="0.75" header="0.3" footer="0.3"/>
  <pageSetup paperSize="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A6AD-E660-4151-9467-1730CC1670CA}">
  <dimension ref="A1:B12"/>
  <sheetViews>
    <sheetView workbookViewId="0"/>
  </sheetViews>
  <sheetFormatPr defaultColWidth="9.140625" defaultRowHeight="12.75"/>
  <cols>
    <col min="1" max="16384" width="9.140625" style="484"/>
  </cols>
  <sheetData>
    <row r="1" spans="1:2">
      <c r="A1" s="484">
        <v>1</v>
      </c>
      <c r="B1" s="484" t="s">
        <v>753</v>
      </c>
    </row>
    <row r="2" spans="1:2">
      <c r="A2" s="484">
        <f>A1+1</f>
        <v>2</v>
      </c>
      <c r="B2" s="484" t="s">
        <v>754</v>
      </c>
    </row>
    <row r="3" spans="1:2">
      <c r="A3" s="484">
        <f t="shared" ref="A3:A12" si="0">A2+1</f>
        <v>3</v>
      </c>
      <c r="B3" s="484" t="s">
        <v>755</v>
      </c>
    </row>
    <row r="4" spans="1:2">
      <c r="A4" s="484">
        <f t="shared" si="0"/>
        <v>4</v>
      </c>
      <c r="B4" s="484" t="s">
        <v>756</v>
      </c>
    </row>
    <row r="5" spans="1:2">
      <c r="A5" s="484">
        <f t="shared" si="0"/>
        <v>5</v>
      </c>
      <c r="B5" s="484" t="s">
        <v>757</v>
      </c>
    </row>
    <row r="6" spans="1:2">
      <c r="A6" s="484">
        <f t="shared" si="0"/>
        <v>6</v>
      </c>
      <c r="B6" s="484" t="s">
        <v>758</v>
      </c>
    </row>
    <row r="7" spans="1:2">
      <c r="A7" s="484">
        <f t="shared" si="0"/>
        <v>7</v>
      </c>
      <c r="B7" s="484" t="s">
        <v>759</v>
      </c>
    </row>
    <row r="8" spans="1:2">
      <c r="A8" s="484">
        <f t="shared" si="0"/>
        <v>8</v>
      </c>
      <c r="B8" s="484" t="s">
        <v>760</v>
      </c>
    </row>
    <row r="9" spans="1:2">
      <c r="A9" s="484">
        <f t="shared" si="0"/>
        <v>9</v>
      </c>
      <c r="B9" s="484" t="s">
        <v>761</v>
      </c>
    </row>
    <row r="10" spans="1:2">
      <c r="A10" s="484">
        <f t="shared" si="0"/>
        <v>10</v>
      </c>
      <c r="B10" s="484" t="s">
        <v>762</v>
      </c>
    </row>
    <row r="11" spans="1:2">
      <c r="A11" s="484">
        <f t="shared" si="0"/>
        <v>11</v>
      </c>
      <c r="B11" s="484" t="s">
        <v>763</v>
      </c>
    </row>
    <row r="12" spans="1:2">
      <c r="A12" s="484">
        <f t="shared" si="0"/>
        <v>12</v>
      </c>
      <c r="B12" s="484" t="s">
        <v>764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69"/>
  <sheetViews>
    <sheetView topLeftCell="A47" workbookViewId="0">
      <selection activeCell="C59" sqref="C59"/>
    </sheetView>
  </sheetViews>
  <sheetFormatPr defaultRowHeight="12.75"/>
  <cols>
    <col min="1" max="1" width="10.28515625" bestFit="1" customWidth="1"/>
    <col min="2" max="2" width="29.7109375" bestFit="1" customWidth="1"/>
    <col min="3" max="3" width="100.5703125" bestFit="1" customWidth="1"/>
    <col min="4" max="4" width="23.5703125" bestFit="1" customWidth="1"/>
  </cols>
  <sheetData>
    <row r="1" spans="1:4">
      <c r="A1" t="s">
        <v>538</v>
      </c>
      <c r="B1" t="s">
        <v>539</v>
      </c>
      <c r="C1" t="s">
        <v>540</v>
      </c>
      <c r="D1" t="s">
        <v>541</v>
      </c>
    </row>
    <row r="2" spans="1:4" ht="242.25">
      <c r="A2" s="223">
        <v>42917</v>
      </c>
      <c r="B2" t="s">
        <v>489</v>
      </c>
      <c r="C2" s="232" t="s">
        <v>495</v>
      </c>
    </row>
    <row r="3" spans="1:4" ht="153">
      <c r="A3" s="223">
        <v>43101</v>
      </c>
      <c r="B3" t="s">
        <v>494</v>
      </c>
      <c r="C3" s="232" t="s">
        <v>493</v>
      </c>
    </row>
    <row r="4" spans="1:4" ht="178.5">
      <c r="A4" s="223">
        <v>43282</v>
      </c>
      <c r="B4" t="s">
        <v>489</v>
      </c>
      <c r="C4" s="232" t="s">
        <v>492</v>
      </c>
    </row>
    <row r="5" spans="1:4" ht="76.5">
      <c r="A5" s="223">
        <v>43464</v>
      </c>
      <c r="B5" t="s">
        <v>489</v>
      </c>
      <c r="C5" s="232" t="s">
        <v>491</v>
      </c>
    </row>
    <row r="6" spans="1:4" ht="165.75">
      <c r="A6" s="223">
        <v>43466</v>
      </c>
      <c r="B6" t="s">
        <v>489</v>
      </c>
      <c r="C6" s="232" t="s">
        <v>490</v>
      </c>
    </row>
    <row r="7" spans="1:4" ht="191.25">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61">
        <v>43930</v>
      </c>
      <c r="B19" s="560" t="s">
        <v>475</v>
      </c>
      <c r="C19" s="559" t="s">
        <v>512</v>
      </c>
      <c r="E19" t="s">
        <v>513</v>
      </c>
      <c r="F19" s="247">
        <v>24.860000000000003</v>
      </c>
      <c r="G19" s="247">
        <v>26.103000000000002</v>
      </c>
      <c r="H19" s="247">
        <v>27.408000000000001</v>
      </c>
      <c r="I19" s="247">
        <v>28.778000000000002</v>
      </c>
      <c r="J19" s="247">
        <v>30.217000000000002</v>
      </c>
    </row>
    <row r="20" spans="1:10">
      <c r="A20" s="561"/>
      <c r="B20" s="560"/>
      <c r="C20" s="559"/>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c r="A47" s="376">
        <v>44756</v>
      </c>
      <c r="B47" s="377" t="s">
        <v>475</v>
      </c>
      <c r="C47" s="378" t="s">
        <v>650</v>
      </c>
      <c r="D47" s="376">
        <v>44802</v>
      </c>
    </row>
    <row r="48" spans="1:4">
      <c r="A48" s="223">
        <v>44925</v>
      </c>
      <c r="B48" t="s">
        <v>475</v>
      </c>
      <c r="C48" s="232" t="s">
        <v>676</v>
      </c>
    </row>
    <row r="49" spans="1:3">
      <c r="A49" s="223">
        <v>45016</v>
      </c>
      <c r="B49" t="s">
        <v>475</v>
      </c>
      <c r="C49" t="s">
        <v>674</v>
      </c>
    </row>
    <row r="50" spans="1:3" ht="25.5">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row r="64" spans="1:3">
      <c r="A64" s="223">
        <v>45665</v>
      </c>
      <c r="B64" t="s">
        <v>696</v>
      </c>
      <c r="C64" t="s">
        <v>726</v>
      </c>
    </row>
    <row r="65" spans="1:3">
      <c r="A65" s="223">
        <v>45691</v>
      </c>
      <c r="B65" t="s">
        <v>475</v>
      </c>
      <c r="C65" t="s">
        <v>727</v>
      </c>
    </row>
    <row r="66" spans="1:3">
      <c r="A66" s="223">
        <v>45691</v>
      </c>
      <c r="B66" t="s">
        <v>475</v>
      </c>
      <c r="C66" t="s">
        <v>728</v>
      </c>
    </row>
    <row r="67" spans="1:3">
      <c r="A67" s="223">
        <v>45730</v>
      </c>
      <c r="B67" t="s">
        <v>677</v>
      </c>
      <c r="C67" t="s">
        <v>732</v>
      </c>
    </row>
    <row r="68" spans="1:3">
      <c r="A68" s="223">
        <v>45861</v>
      </c>
      <c r="B68" t="s">
        <v>475</v>
      </c>
      <c r="C68" t="s">
        <v>805</v>
      </c>
    </row>
    <row r="69" spans="1:3">
      <c r="A69" s="223">
        <v>45861</v>
      </c>
      <c r="B69" t="s">
        <v>475</v>
      </c>
      <c r="C69" t="s">
        <v>806</v>
      </c>
    </row>
  </sheetData>
  <mergeCells count="3">
    <mergeCell ref="C19:C20"/>
    <mergeCell ref="B19:B20"/>
    <mergeCell ref="A19:A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50"/>
    <col min="16" max="16" width="11" style="50" customWidth="1"/>
    <col min="17" max="43" width="9.28515625" style="50"/>
    <col min="44"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43" ht="37.5" customHeight="1">
      <c r="A1" s="518" t="s">
        <v>379</v>
      </c>
      <c r="B1" s="519"/>
      <c r="C1" s="519"/>
      <c r="D1" s="519"/>
      <c r="E1" s="519"/>
      <c r="F1" s="519"/>
      <c r="G1" s="519"/>
      <c r="H1" s="519"/>
      <c r="I1" s="519"/>
      <c r="J1" s="519"/>
      <c r="K1" s="519"/>
    </row>
    <row r="2" spans="1:43" s="101" customFormat="1" ht="20.25" customHeight="1" thickBot="1">
      <c r="A2" s="205"/>
      <c r="B2" s="520" t="s">
        <v>377</v>
      </c>
      <c r="C2" s="527"/>
      <c r="D2" s="527"/>
      <c r="E2" s="527"/>
      <c r="F2" s="527"/>
      <c r="G2" s="527"/>
      <c r="H2" s="527"/>
      <c r="I2" s="527"/>
      <c r="J2" s="527"/>
      <c r="K2" s="527"/>
      <c r="L2" s="527"/>
      <c r="M2" s="527"/>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522" t="s">
        <v>362</v>
      </c>
      <c r="B3" s="523"/>
      <c r="C3" s="523"/>
      <c r="D3" s="523"/>
      <c r="E3" s="523"/>
      <c r="F3" s="523"/>
      <c r="G3" s="523"/>
      <c r="H3" s="523"/>
      <c r="I3" s="523"/>
      <c r="J3" s="523"/>
      <c r="K3" s="523"/>
      <c r="L3" s="524"/>
    </row>
    <row r="4" spans="1:43" ht="68.25" customHeight="1">
      <c r="A4" s="206"/>
      <c r="B4" s="525" t="s">
        <v>376</v>
      </c>
      <c r="C4" s="526"/>
      <c r="D4" s="526"/>
      <c r="E4" s="526"/>
      <c r="F4" s="526"/>
      <c r="G4" s="207" t="s">
        <v>369</v>
      </c>
      <c r="H4" s="207" t="s">
        <v>370</v>
      </c>
      <c r="I4" s="207" t="s">
        <v>371</v>
      </c>
      <c r="J4" s="207" t="s">
        <v>372</v>
      </c>
      <c r="K4" s="207" t="s">
        <v>373</v>
      </c>
      <c r="L4" s="207" t="s">
        <v>375</v>
      </c>
      <c r="M4" s="1"/>
    </row>
    <row r="5" spans="1:43" s="37" customFormat="1" ht="38.25">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75">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75">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75">
      <c r="A129" s="61" t="s">
        <v>463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8"/>
      <c r="B132" s="69">
        <f>'July 1 2017'!B132*1.0125</f>
        <v>622.30425615854688</v>
      </c>
      <c r="C132" s="54" t="s">
        <v>300</v>
      </c>
      <c r="D132" s="54"/>
      <c r="E132" s="53"/>
      <c r="F132" s="54"/>
      <c r="G132" s="33"/>
      <c r="H132" s="33"/>
      <c r="I132" s="33"/>
      <c r="J132" s="33"/>
    </row>
    <row r="133" spans="1:19" ht="15.75">
      <c r="A133" s="68"/>
      <c r="B133" s="69">
        <f>'July 1 2017'!B133*1.0125</f>
        <v>799.74844164953834</v>
      </c>
      <c r="C133" s="54" t="s">
        <v>301</v>
      </c>
      <c r="D133" s="54"/>
      <c r="E133" s="53"/>
      <c r="F133" s="54"/>
      <c r="G133" s="33"/>
      <c r="H133" s="33"/>
      <c r="I133" s="33"/>
      <c r="J133" s="33"/>
    </row>
    <row r="134" spans="1:19" ht="15.75">
      <c r="A134" s="68"/>
      <c r="B134" s="69">
        <f>'July 1 2017'!B134*1.0125</f>
        <v>978.44223408060714</v>
      </c>
      <c r="C134" s="54" t="s">
        <v>302</v>
      </c>
      <c r="D134" s="54"/>
      <c r="E134" s="53"/>
      <c r="F134" s="54"/>
      <c r="G134" s="33"/>
      <c r="H134" s="33"/>
      <c r="I134" s="33"/>
      <c r="J134" s="33"/>
    </row>
    <row r="135" spans="1:19" ht="15.75">
      <c r="A135" s="68"/>
      <c r="B135" s="69">
        <f>'July 1 2017'!B135*1.0125</f>
        <v>1154.6368126315213</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0.2991847385377629</v>
      </c>
      <c r="C138" s="54" t="s">
        <v>305</v>
      </c>
      <c r="D138" s="54"/>
      <c r="E138" s="53"/>
      <c r="F138" s="54"/>
      <c r="G138" s="33"/>
      <c r="H138" s="33"/>
      <c r="I138" s="33"/>
      <c r="J138" s="33"/>
      <c r="R138" s="1"/>
      <c r="S138" s="1"/>
    </row>
    <row r="139" spans="1:19" ht="15.75">
      <c r="A139" s="53"/>
      <c r="B139" s="70">
        <f>B133/2080</f>
        <v>0.3844944431007396</v>
      </c>
      <c r="C139" s="54" t="s">
        <v>306</v>
      </c>
      <c r="D139" s="54"/>
      <c r="E139" s="53"/>
      <c r="F139" s="54"/>
      <c r="G139" s="33"/>
      <c r="H139" s="33"/>
      <c r="I139" s="33"/>
      <c r="J139" s="33"/>
      <c r="P139" s="77"/>
      <c r="R139" s="1"/>
      <c r="S139" s="1"/>
    </row>
    <row r="140" spans="1:19" ht="15.75">
      <c r="A140" s="53"/>
      <c r="B140" s="70">
        <f>B134/2080</f>
        <v>0.47040492023106112</v>
      </c>
      <c r="C140" s="54" t="s">
        <v>307</v>
      </c>
      <c r="D140" s="54"/>
      <c r="E140" s="53"/>
      <c r="F140" s="54"/>
      <c r="G140" s="33"/>
      <c r="H140" s="33"/>
      <c r="I140" s="33"/>
      <c r="J140" s="33"/>
      <c r="P140" s="77"/>
      <c r="R140" s="1"/>
      <c r="S140" s="1"/>
    </row>
    <row r="141" spans="1:19" s="1" customFormat="1" ht="15.75">
      <c r="A141" s="53"/>
      <c r="B141" s="70">
        <f>B135/2080</f>
        <v>0.55511385222669296</v>
      </c>
      <c r="C141" s="54" t="s">
        <v>308</v>
      </c>
      <c r="D141" s="54"/>
      <c r="E141" s="53"/>
      <c r="F141" s="54"/>
      <c r="G141" s="33"/>
      <c r="H141" s="33"/>
      <c r="I141" s="33"/>
      <c r="J141" s="33"/>
      <c r="M141" s="31"/>
      <c r="N141" s="50"/>
      <c r="O141" s="50"/>
      <c r="P141" s="77"/>
      <c r="Q141" s="50"/>
    </row>
    <row r="142" spans="1:19" s="1" customFormat="1" ht="15.75">
      <c r="A142" s="35"/>
      <c r="B142" s="32"/>
      <c r="C142" s="33"/>
      <c r="D142" s="33"/>
      <c r="E142" s="32"/>
      <c r="F142" s="33"/>
      <c r="G142" s="33"/>
      <c r="H142" s="33"/>
      <c r="I142" s="33"/>
      <c r="J142" s="33"/>
      <c r="M142" s="31"/>
      <c r="N142" s="77"/>
      <c r="O142" s="50"/>
      <c r="P142" s="77"/>
      <c r="Q142" s="50"/>
    </row>
    <row r="143" spans="1:19" s="1" customFormat="1" ht="15.75">
      <c r="A143" s="61" t="s">
        <v>309</v>
      </c>
      <c r="B143" s="32"/>
      <c r="C143" s="33"/>
      <c r="D143" s="33"/>
      <c r="E143" s="32"/>
      <c r="F143" s="33"/>
      <c r="G143" s="33"/>
      <c r="H143" s="33"/>
      <c r="I143" s="33"/>
      <c r="J143" s="33"/>
      <c r="M143" s="31"/>
      <c r="N143" s="78"/>
      <c r="O143" s="55"/>
      <c r="P143" s="56"/>
      <c r="Q143" s="56"/>
      <c r="R143" s="55"/>
      <c r="S143" s="56"/>
    </row>
    <row r="144" spans="1:19" s="1" customFormat="1" ht="15.75">
      <c r="A144" s="52" t="s">
        <v>320</v>
      </c>
      <c r="B144" s="53"/>
      <c r="C144" s="54"/>
      <c r="D144" s="54"/>
      <c r="E144" s="53"/>
      <c r="F144" s="54"/>
      <c r="G144" s="55"/>
      <c r="H144" s="54"/>
      <c r="I144" s="54"/>
      <c r="J144" s="54"/>
      <c r="K144" s="56"/>
      <c r="L144" s="56"/>
      <c r="M144" s="31"/>
      <c r="N144" s="77"/>
      <c r="O144" s="50"/>
      <c r="P144" s="77"/>
      <c r="Q144" s="50"/>
    </row>
    <row r="145" spans="1:43" s="1" customFormat="1" ht="15.75">
      <c r="A145" s="70">
        <f>ROUND('July 1 2017'!A145*1.0125,3)</f>
        <v>1.18</v>
      </c>
      <c r="B145" s="75" t="s">
        <v>329</v>
      </c>
      <c r="C145" s="54"/>
      <c r="D145" s="54"/>
      <c r="E145" s="53"/>
      <c r="F145" s="54"/>
      <c r="G145" s="55"/>
      <c r="H145" s="54"/>
      <c r="I145" s="54"/>
      <c r="J145" s="54"/>
      <c r="K145" s="56"/>
      <c r="L145" s="56"/>
      <c r="M145" s="57"/>
    </row>
    <row r="146" spans="1:43" s="1" customFormat="1" ht="15.75">
      <c r="A146" s="53"/>
      <c r="B146" s="59" t="s">
        <v>335</v>
      </c>
      <c r="C146" s="55"/>
      <c r="D146" s="55"/>
      <c r="E146" s="56"/>
      <c r="F146" s="56"/>
      <c r="H146" s="54"/>
      <c r="I146" s="56"/>
      <c r="J146" s="54"/>
      <c r="K146" s="56"/>
      <c r="L146" s="56"/>
      <c r="M146" s="57"/>
      <c r="N146" s="77"/>
      <c r="O146" s="50"/>
      <c r="P146" s="77"/>
      <c r="Q146" s="50"/>
      <c r="T146" s="56"/>
      <c r="U146" s="77"/>
    </row>
    <row r="147" spans="1:43" s="1" customFormat="1" ht="15.75">
      <c r="A147" s="53"/>
      <c r="B147" s="52" t="s">
        <v>322</v>
      </c>
      <c r="C147" s="54"/>
      <c r="D147" s="54"/>
      <c r="E147" s="53"/>
      <c r="F147" s="54"/>
      <c r="G147" s="55"/>
      <c r="H147" s="54"/>
      <c r="I147" s="54"/>
      <c r="J147" s="54"/>
      <c r="K147" s="56"/>
      <c r="L147" s="56"/>
      <c r="M147" s="57"/>
      <c r="N147" s="50"/>
      <c r="O147" s="50"/>
      <c r="P147" s="77"/>
      <c r="Q147" s="50"/>
    </row>
    <row r="148" spans="1:43" s="1" customFormat="1" ht="15.75">
      <c r="A148" s="58"/>
      <c r="B148" s="52" t="s">
        <v>336</v>
      </c>
      <c r="C148" s="54"/>
      <c r="D148" s="54"/>
      <c r="E148" s="60"/>
      <c r="F148" s="76"/>
      <c r="I148" s="54"/>
      <c r="J148" s="54"/>
      <c r="K148" s="56"/>
      <c r="L148" s="56"/>
      <c r="N148" s="50"/>
      <c r="O148" s="50"/>
      <c r="P148" s="77"/>
      <c r="Q148" s="77"/>
      <c r="R148" s="56"/>
      <c r="S148" s="56"/>
    </row>
    <row r="149" spans="1:43" s="1" customFormat="1" ht="15.75">
      <c r="A149" s="36"/>
      <c r="B149" s="32"/>
      <c r="C149" s="33"/>
      <c r="D149" s="33"/>
      <c r="E149" s="32"/>
      <c r="F149" s="33"/>
      <c r="G149" s="33"/>
      <c r="H149" s="33"/>
      <c r="I149" s="33"/>
      <c r="J149" s="33"/>
      <c r="M149" s="57"/>
      <c r="N149" s="77"/>
      <c r="O149" s="77"/>
      <c r="P149" s="77"/>
      <c r="Q149" s="77"/>
      <c r="R149" s="56"/>
      <c r="S149" s="56"/>
    </row>
    <row r="150" spans="1:43" s="1" customFormat="1" ht="15.75">
      <c r="A150" s="32"/>
      <c r="B150" s="32"/>
      <c r="C150" s="33"/>
      <c r="D150" s="33"/>
      <c r="E150" s="32"/>
      <c r="F150" s="33"/>
      <c r="G150" s="33"/>
      <c r="H150" s="33"/>
      <c r="I150" s="33"/>
      <c r="J150" s="33"/>
      <c r="M150" s="31"/>
      <c r="N150" s="77"/>
      <c r="O150" s="77"/>
      <c r="P150" s="77"/>
      <c r="Q150" s="77"/>
      <c r="R150" s="56"/>
      <c r="S150" s="56"/>
    </row>
    <row r="151" spans="1:43" s="56" customFormat="1" ht="15.75">
      <c r="A151" s="61" t="s">
        <v>310</v>
      </c>
      <c r="B151" s="53"/>
      <c r="C151" s="54"/>
      <c r="D151" s="54"/>
      <c r="E151" s="53"/>
      <c r="F151" s="54"/>
      <c r="G151" s="54"/>
      <c r="H151" s="54"/>
      <c r="I151" s="54"/>
      <c r="J151" s="54"/>
      <c r="M151" s="31"/>
      <c r="N151" s="77"/>
      <c r="O151" s="77"/>
      <c r="P151" s="77"/>
      <c r="Q151" s="77"/>
      <c r="R151" s="77"/>
      <c r="S151" s="77"/>
    </row>
    <row r="152" spans="1:43" s="56" customFormat="1" ht="15.75">
      <c r="A152" s="52" t="s">
        <v>337</v>
      </c>
      <c r="C152" s="54"/>
      <c r="D152" s="54"/>
      <c r="E152" s="54"/>
      <c r="F152" s="53"/>
      <c r="G152" s="54"/>
      <c r="H152" s="60"/>
      <c r="I152" s="54"/>
      <c r="M152" s="57"/>
      <c r="N152" s="77"/>
      <c r="O152" s="77"/>
      <c r="P152" s="50"/>
      <c r="Q152" s="77"/>
    </row>
    <row r="153" spans="1:43" s="56" customFormat="1" ht="15.75">
      <c r="A153" s="62" t="e">
        <f>ROUND('July 1 2017'!A153*1.0125,3)</f>
        <v>#REF!</v>
      </c>
      <c r="B153" s="52" t="s">
        <v>313</v>
      </c>
      <c r="C153" s="54"/>
      <c r="D153" s="54"/>
      <c r="E153" s="54"/>
      <c r="F153" s="53"/>
      <c r="G153" s="54"/>
      <c r="H153" s="54"/>
      <c r="I153" s="54"/>
      <c r="J153" s="54"/>
      <c r="M153" s="57"/>
      <c r="N153" s="77"/>
      <c r="O153" s="77"/>
      <c r="P153" s="50"/>
      <c r="Q153" s="77"/>
    </row>
    <row r="154" spans="1:43" s="57" customFormat="1" ht="15.75">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75">
      <c r="A155" s="61" t="s">
        <v>311</v>
      </c>
      <c r="D155" s="55"/>
      <c r="M155" s="57"/>
      <c r="N155" s="77"/>
      <c r="O155" s="77"/>
      <c r="P155" s="50"/>
      <c r="Q155" s="77"/>
    </row>
    <row r="156" spans="1:43" s="56" customFormat="1" ht="15.75">
      <c r="A156" s="52" t="s">
        <v>321</v>
      </c>
      <c r="D156" s="55"/>
      <c r="M156" s="57"/>
      <c r="N156" s="77"/>
      <c r="O156" s="77"/>
      <c r="P156" s="50"/>
      <c r="Q156" s="77"/>
      <c r="R156" s="77"/>
      <c r="S156" s="77"/>
    </row>
    <row r="157" spans="1:43" s="56" customFormat="1" ht="15.75">
      <c r="A157" s="63" t="s">
        <v>338</v>
      </c>
      <c r="B157" s="63"/>
      <c r="D157" s="55"/>
      <c r="M157" s="57"/>
      <c r="N157" s="77"/>
      <c r="O157" s="77"/>
      <c r="P157" s="50"/>
      <c r="Q157" s="77"/>
    </row>
    <row r="158" spans="1:43" s="56" customFormat="1" ht="15.75">
      <c r="A158" s="64" t="e">
        <f>ROUND('July 1 2017'!A158*1.0125,3)</f>
        <v>#REF!</v>
      </c>
      <c r="B158" s="65" t="s">
        <v>339</v>
      </c>
      <c r="C158" s="63" t="s">
        <v>314</v>
      </c>
      <c r="D158" s="55"/>
      <c r="M158" s="57"/>
      <c r="N158" s="77"/>
      <c r="O158" s="77"/>
      <c r="P158" s="50"/>
      <c r="Q158" s="77"/>
    </row>
    <row r="159" spans="1:43" s="57" customFormat="1" ht="15.75">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75">
      <c r="A160" s="63" t="s">
        <v>312</v>
      </c>
      <c r="B160" s="63"/>
      <c r="D160" s="55"/>
      <c r="M160" s="57"/>
      <c r="N160" s="77"/>
      <c r="O160" s="77"/>
      <c r="P160" s="50"/>
      <c r="Q160" s="77"/>
    </row>
    <row r="161" spans="1:19" s="56" customFormat="1" ht="15.75">
      <c r="A161" s="64" t="e">
        <f>ROUND('July 1 2017'!A161*1.0125,3)</f>
        <v>#REF!</v>
      </c>
      <c r="B161" s="63" t="s">
        <v>340</v>
      </c>
      <c r="D161" s="55"/>
      <c r="I161" s="65"/>
      <c r="M161" s="5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57"/>
      <c r="N163" s="50"/>
      <c r="O163" s="50"/>
      <c r="P163" s="50"/>
      <c r="Q163" s="50"/>
      <c r="R163" s="50"/>
      <c r="S163" s="50"/>
    </row>
    <row r="164" spans="1:19" ht="15.75">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31"/>
    <col min="16" max="16" width="11"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3" ht="37.5" customHeight="1">
      <c r="A1" s="518" t="s">
        <v>379</v>
      </c>
      <c r="B1" s="519"/>
      <c r="C1" s="519"/>
      <c r="D1" s="519"/>
      <c r="E1" s="519"/>
      <c r="F1" s="519"/>
      <c r="G1" s="519"/>
      <c r="H1" s="519"/>
      <c r="I1" s="519"/>
      <c r="J1" s="519"/>
      <c r="K1" s="519"/>
    </row>
    <row r="2" spans="1:13" s="101" customFormat="1" ht="20.25" customHeight="1" thickBot="1">
      <c r="A2" s="203"/>
      <c r="B2" s="520" t="s">
        <v>377</v>
      </c>
      <c r="C2" s="521"/>
      <c r="D2" s="521"/>
      <c r="E2" s="521"/>
      <c r="F2" s="521"/>
      <c r="G2" s="521"/>
      <c r="H2" s="521"/>
      <c r="I2" s="521"/>
      <c r="J2" s="521"/>
      <c r="K2" s="521"/>
      <c r="L2" s="521"/>
      <c r="M2" s="521"/>
    </row>
    <row r="3" spans="1:13" ht="30.75" customHeight="1" thickBot="1">
      <c r="A3" s="522" t="s">
        <v>362</v>
      </c>
      <c r="B3" s="516"/>
      <c r="C3" s="516"/>
      <c r="D3" s="516"/>
      <c r="E3" s="516"/>
      <c r="F3" s="516"/>
      <c r="G3" s="516"/>
      <c r="H3" s="516"/>
      <c r="I3" s="516"/>
      <c r="J3" s="516"/>
      <c r="K3" s="516"/>
      <c r="L3" s="517"/>
    </row>
    <row r="4" spans="1:13" ht="68.25" customHeight="1">
      <c r="A4" s="95"/>
      <c r="B4" s="512" t="s">
        <v>376</v>
      </c>
      <c r="C4" s="513"/>
      <c r="D4" s="513"/>
      <c r="E4" s="513"/>
      <c r="F4" s="513"/>
      <c r="G4" s="93" t="s">
        <v>369</v>
      </c>
      <c r="H4" s="93" t="s">
        <v>370</v>
      </c>
      <c r="I4" s="93" t="s">
        <v>371</v>
      </c>
      <c r="J4" s="93" t="s">
        <v>372</v>
      </c>
      <c r="K4" s="93" t="s">
        <v>373</v>
      </c>
      <c r="L4" s="93" t="s">
        <v>375</v>
      </c>
      <c r="M4" s="1"/>
    </row>
    <row r="5" spans="1:13" s="37" customFormat="1" ht="38.25">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75">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62"/>
      <c r="S22" s="532"/>
      <c r="T22" s="532"/>
      <c r="U22" s="532"/>
      <c r="V22" s="532"/>
      <c r="W22" s="532"/>
      <c r="X22" s="532"/>
      <c r="Y22" s="532"/>
      <c r="Z22" s="532"/>
      <c r="AA22" s="532"/>
      <c r="AB22" s="532"/>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75">
      <c r="A128" s="52" t="s">
        <v>323</v>
      </c>
      <c r="B128" s="53"/>
      <c r="C128" s="54"/>
      <c r="D128" s="54"/>
      <c r="E128" s="53"/>
      <c r="F128" s="54"/>
      <c r="G128" s="33"/>
      <c r="H128" s="33"/>
      <c r="I128" s="33"/>
      <c r="J128" s="33"/>
    </row>
    <row r="129" spans="1:17" ht="15.75">
      <c r="A129" s="52" t="s">
        <v>324</v>
      </c>
      <c r="B129" s="53"/>
      <c r="C129" s="54"/>
      <c r="D129" s="54"/>
      <c r="E129" s="53"/>
      <c r="F129" s="54"/>
      <c r="G129" s="33"/>
      <c r="H129" s="33"/>
      <c r="I129" s="33"/>
      <c r="J129" s="33"/>
    </row>
    <row r="130" spans="1:17" ht="15.75">
      <c r="A130" s="53"/>
      <c r="B130" s="66" t="s">
        <v>299</v>
      </c>
      <c r="C130" s="67"/>
      <c r="D130" s="67"/>
      <c r="E130" s="53"/>
      <c r="F130" s="54"/>
      <c r="G130" s="33"/>
      <c r="H130" s="33"/>
      <c r="I130" s="33"/>
      <c r="J130" s="33"/>
    </row>
    <row r="131" spans="1:17" ht="15.75">
      <c r="A131" s="68"/>
      <c r="B131" s="69">
        <f>'July 1 2017'!B132*1.0125</f>
        <v>622.30425615854688</v>
      </c>
      <c r="C131" s="54" t="s">
        <v>300</v>
      </c>
      <c r="D131" s="54"/>
      <c r="E131" s="53"/>
      <c r="F131" s="54"/>
      <c r="G131" s="33"/>
      <c r="H131" s="33"/>
      <c r="I131" s="33"/>
      <c r="J131" s="33"/>
    </row>
    <row r="132" spans="1:17" ht="15.75">
      <c r="A132" s="68"/>
      <c r="B132" s="69">
        <f>'July 1 2017'!B133*1.0125</f>
        <v>799.74844164953834</v>
      </c>
      <c r="C132" s="54" t="s">
        <v>301</v>
      </c>
      <c r="D132" s="54"/>
      <c r="E132" s="53"/>
      <c r="F132" s="54"/>
      <c r="G132" s="33"/>
      <c r="H132" s="33"/>
      <c r="I132" s="33"/>
      <c r="J132" s="33"/>
    </row>
    <row r="133" spans="1:17" ht="15.75">
      <c r="A133" s="68"/>
      <c r="B133" s="69">
        <f>'July 1 2017'!B134*1.0125</f>
        <v>978.44223408060714</v>
      </c>
      <c r="C133" s="54" t="s">
        <v>302</v>
      </c>
      <c r="D133" s="54"/>
      <c r="E133" s="53"/>
      <c r="F133" s="54"/>
      <c r="G133" s="33"/>
      <c r="H133" s="33"/>
      <c r="I133" s="33"/>
      <c r="J133" s="33"/>
    </row>
    <row r="134" spans="1:17" ht="15.75">
      <c r="A134" s="68"/>
      <c r="B134" s="69">
        <f>'July 1 2017'!B135*1.0125</f>
        <v>1154.6368126315213</v>
      </c>
      <c r="C134" s="54" t="s">
        <v>303</v>
      </c>
      <c r="D134" s="54"/>
      <c r="E134" s="53"/>
      <c r="F134" s="54"/>
      <c r="G134" s="33"/>
      <c r="H134" s="33"/>
      <c r="I134" s="33"/>
      <c r="J134" s="33"/>
    </row>
    <row r="135" spans="1:17" ht="15.75">
      <c r="A135" s="53"/>
      <c r="B135" s="69"/>
      <c r="C135" s="54"/>
      <c r="D135" s="54"/>
      <c r="E135" s="53"/>
      <c r="F135" s="54"/>
      <c r="G135" s="33"/>
      <c r="H135" s="33"/>
      <c r="I135" s="33"/>
      <c r="J135" s="33"/>
    </row>
    <row r="136" spans="1:17" ht="15.75">
      <c r="A136" s="53"/>
      <c r="B136" s="66" t="s">
        <v>304</v>
      </c>
      <c r="C136" s="67"/>
      <c r="D136" s="67"/>
      <c r="E136" s="53"/>
      <c r="F136" s="54"/>
      <c r="G136" s="33"/>
      <c r="H136" s="33"/>
      <c r="I136" s="33"/>
      <c r="J136" s="33"/>
    </row>
    <row r="137" spans="1:17" ht="15.75">
      <c r="A137" s="53"/>
      <c r="B137" s="70">
        <f>B131/2080</f>
        <v>0.2991847385377629</v>
      </c>
      <c r="C137" s="54" t="s">
        <v>305</v>
      </c>
      <c r="D137" s="54"/>
      <c r="E137" s="53"/>
      <c r="F137" s="54"/>
      <c r="G137" s="33"/>
      <c r="H137" s="33"/>
      <c r="I137" s="33"/>
      <c r="J137" s="33"/>
    </row>
    <row r="138" spans="1:17" ht="15.75">
      <c r="A138" s="53"/>
      <c r="B138" s="70">
        <f>B132/2080</f>
        <v>0.3844944431007396</v>
      </c>
      <c r="C138" s="54" t="s">
        <v>306</v>
      </c>
      <c r="D138" s="54"/>
      <c r="E138" s="53"/>
      <c r="F138" s="54"/>
      <c r="G138" s="33"/>
      <c r="H138" s="33"/>
      <c r="I138" s="33"/>
      <c r="J138" s="33"/>
    </row>
    <row r="139" spans="1:17" ht="15.75">
      <c r="A139" s="53"/>
      <c r="B139" s="70">
        <f>B133/2080</f>
        <v>0.47040492023106112</v>
      </c>
      <c r="C139" s="54" t="s">
        <v>307</v>
      </c>
      <c r="D139" s="54"/>
      <c r="E139" s="53"/>
      <c r="F139" s="54"/>
      <c r="G139" s="33"/>
      <c r="H139" s="33"/>
      <c r="I139" s="33"/>
      <c r="J139" s="33"/>
    </row>
    <row r="140" spans="1:17" s="1" customFormat="1" ht="15.75">
      <c r="A140" s="53"/>
      <c r="B140" s="70">
        <f>B134/2080</f>
        <v>0.55511385222669296</v>
      </c>
      <c r="C140" s="54" t="s">
        <v>308</v>
      </c>
      <c r="D140" s="54"/>
      <c r="E140" s="53"/>
      <c r="F140" s="54"/>
      <c r="G140" s="33"/>
      <c r="H140" s="33"/>
      <c r="I140" s="33"/>
      <c r="J140" s="33"/>
      <c r="M140" s="31"/>
      <c r="N140" s="31"/>
      <c r="O140" s="31"/>
      <c r="P140" s="31"/>
      <c r="Q140" s="31"/>
    </row>
    <row r="141" spans="1:17" s="1" customFormat="1" ht="15.75">
      <c r="A141" s="35"/>
      <c r="B141" s="32"/>
      <c r="C141" s="33"/>
      <c r="D141" s="33"/>
      <c r="E141" s="32"/>
      <c r="F141" s="33"/>
      <c r="G141" s="33"/>
      <c r="H141" s="33"/>
      <c r="I141" s="33"/>
      <c r="J141" s="33"/>
      <c r="M141" s="31"/>
      <c r="N141" s="31"/>
      <c r="O141" s="31"/>
      <c r="P141" s="57"/>
      <c r="Q141" s="31"/>
    </row>
    <row r="142" spans="1:17" s="1" customFormat="1" ht="15.75">
      <c r="A142" s="61" t="s">
        <v>309</v>
      </c>
      <c r="B142" s="32"/>
      <c r="C142" s="33"/>
      <c r="D142" s="33"/>
      <c r="E142" s="32"/>
      <c r="F142" s="33"/>
      <c r="G142" s="33"/>
      <c r="H142" s="33"/>
      <c r="I142" s="33"/>
      <c r="J142" s="33"/>
      <c r="M142" s="31"/>
      <c r="N142" s="31"/>
      <c r="O142" s="31"/>
      <c r="P142" s="57"/>
      <c r="Q142" s="31"/>
    </row>
    <row r="143" spans="1:17" s="1" customFormat="1" ht="15.75">
      <c r="A143" s="52" t="s">
        <v>320</v>
      </c>
      <c r="B143" s="53"/>
      <c r="C143" s="54"/>
      <c r="D143" s="54"/>
      <c r="E143" s="53"/>
      <c r="F143" s="54"/>
      <c r="G143" s="55"/>
      <c r="H143" s="54"/>
      <c r="I143" s="54"/>
      <c r="J143" s="54"/>
      <c r="K143" s="56"/>
      <c r="L143" s="56"/>
      <c r="M143" s="31"/>
      <c r="N143" s="31"/>
      <c r="O143" s="31"/>
      <c r="P143" s="57"/>
      <c r="Q143" s="31"/>
    </row>
    <row r="144" spans="1:17" s="1" customFormat="1" ht="15.75">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75">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75">
      <c r="A146" s="53"/>
      <c r="B146" s="52" t="s">
        <v>322</v>
      </c>
      <c r="C146" s="54"/>
      <c r="D146" s="54"/>
      <c r="E146" s="53"/>
      <c r="F146" s="54"/>
      <c r="G146" s="55"/>
      <c r="H146" s="54"/>
      <c r="I146" s="54"/>
      <c r="J146" s="54"/>
      <c r="K146" s="56"/>
      <c r="L146" s="56"/>
      <c r="M146" s="57"/>
      <c r="N146" s="57"/>
      <c r="O146" s="31"/>
      <c r="P146" s="57"/>
      <c r="Q146" s="31"/>
    </row>
    <row r="147" spans="1:21" s="1" customFormat="1" ht="15.75">
      <c r="A147" s="58"/>
      <c r="B147" s="52" t="s">
        <v>336</v>
      </c>
      <c r="C147" s="54"/>
      <c r="D147" s="54"/>
      <c r="E147" s="60"/>
      <c r="F147" s="76"/>
      <c r="I147" s="54"/>
      <c r="J147" s="54"/>
      <c r="K147" s="56"/>
      <c r="L147" s="56"/>
    </row>
    <row r="148" spans="1:21" s="1" customFormat="1" ht="15.75">
      <c r="A148" s="36"/>
      <c r="B148" s="32"/>
      <c r="C148" s="33"/>
      <c r="D148" s="33"/>
      <c r="E148" s="32"/>
      <c r="F148" s="33"/>
      <c r="G148" s="33"/>
      <c r="H148" s="33"/>
      <c r="I148" s="33"/>
      <c r="J148" s="33"/>
      <c r="M148" s="57"/>
      <c r="N148" s="57"/>
      <c r="O148" s="31"/>
      <c r="P148" s="57"/>
      <c r="Q148" s="31"/>
    </row>
    <row r="149" spans="1:21" s="1" customFormat="1" ht="15.75">
      <c r="A149" s="32"/>
      <c r="B149" s="32"/>
      <c r="C149" s="33"/>
      <c r="D149" s="33"/>
      <c r="E149" s="32"/>
      <c r="F149" s="33"/>
      <c r="G149" s="33"/>
      <c r="H149" s="33"/>
      <c r="I149" s="33"/>
      <c r="J149" s="33"/>
      <c r="M149" s="31"/>
      <c r="N149" s="31"/>
      <c r="O149" s="31"/>
      <c r="P149" s="57"/>
      <c r="Q149" s="31"/>
    </row>
    <row r="150" spans="1:21" s="56" customFormat="1" ht="15.75">
      <c r="A150" s="61" t="s">
        <v>310</v>
      </c>
      <c r="B150" s="53"/>
      <c r="C150" s="54"/>
      <c r="D150" s="54"/>
      <c r="E150" s="53"/>
      <c r="F150" s="54"/>
      <c r="G150" s="54"/>
      <c r="H150" s="54"/>
      <c r="I150" s="54"/>
      <c r="J150" s="54"/>
      <c r="M150" s="31"/>
      <c r="N150" s="31"/>
      <c r="O150" s="31"/>
      <c r="P150" s="57"/>
      <c r="Q150" s="57"/>
    </row>
    <row r="151" spans="1:21" s="56" customFormat="1" ht="15.75">
      <c r="A151" s="52" t="s">
        <v>337</v>
      </c>
      <c r="C151" s="54"/>
      <c r="D151" s="54"/>
      <c r="E151" s="54"/>
      <c r="F151" s="53"/>
      <c r="G151" s="54"/>
      <c r="H151" s="60"/>
      <c r="I151" s="54"/>
      <c r="M151" s="57"/>
      <c r="N151" s="57"/>
      <c r="O151" s="57"/>
      <c r="P151" s="57"/>
      <c r="Q151" s="57"/>
    </row>
    <row r="152" spans="1:21" s="56" customFormat="1" ht="15.75">
      <c r="A152" s="62" t="e">
        <f>ROUND('July 1 2017'!A153*1.0125,3)</f>
        <v>#REF!</v>
      </c>
      <c r="B152" s="52" t="s">
        <v>313</v>
      </c>
      <c r="C152" s="54"/>
      <c r="D152" s="54"/>
      <c r="E152" s="54"/>
      <c r="F152" s="53"/>
      <c r="G152" s="54"/>
      <c r="H152" s="54"/>
      <c r="I152" s="54"/>
      <c r="J152" s="54"/>
      <c r="M152" s="57"/>
      <c r="N152" s="57"/>
      <c r="O152" s="57"/>
      <c r="P152" s="57"/>
      <c r="Q152" s="57"/>
    </row>
    <row r="153" spans="1:21" s="57" customFormat="1" ht="15.75">
      <c r="A153" s="63"/>
      <c r="B153" s="56"/>
      <c r="C153" s="56"/>
      <c r="D153" s="55"/>
      <c r="E153" s="56"/>
      <c r="F153" s="56"/>
      <c r="G153" s="56"/>
      <c r="H153" s="56"/>
      <c r="I153" s="56"/>
      <c r="J153" s="56"/>
      <c r="K153" s="56"/>
      <c r="L153" s="56"/>
    </row>
    <row r="154" spans="1:21" s="56" customFormat="1" ht="15.75">
      <c r="A154" s="61" t="s">
        <v>311</v>
      </c>
      <c r="D154" s="55"/>
      <c r="M154" s="57"/>
      <c r="N154" s="57"/>
      <c r="O154" s="57"/>
      <c r="P154" s="31"/>
      <c r="Q154" s="57"/>
    </row>
    <row r="155" spans="1:21" s="56" customFormat="1" ht="15.75">
      <c r="A155" s="52" t="s">
        <v>321</v>
      </c>
      <c r="D155" s="55"/>
      <c r="M155" s="57"/>
      <c r="N155" s="57"/>
      <c r="O155" s="57"/>
      <c r="P155" s="31"/>
      <c r="Q155" s="57"/>
    </row>
    <row r="156" spans="1:21" s="56" customFormat="1" ht="15.75">
      <c r="A156" s="63" t="s">
        <v>338</v>
      </c>
      <c r="B156" s="63"/>
      <c r="D156" s="55"/>
      <c r="M156" s="57"/>
      <c r="N156" s="57"/>
      <c r="O156" s="57"/>
      <c r="P156" s="31"/>
      <c r="Q156" s="57"/>
    </row>
    <row r="157" spans="1:21" s="56" customFormat="1" ht="15.75">
      <c r="A157" s="64" t="e">
        <f>ROUND('July 1 2017'!A158*1.0125,3)</f>
        <v>#REF!</v>
      </c>
      <c r="B157" s="65" t="s">
        <v>339</v>
      </c>
      <c r="C157" s="63" t="s">
        <v>314</v>
      </c>
      <c r="D157" s="55"/>
      <c r="M157" s="57"/>
      <c r="N157" s="57"/>
      <c r="O157" s="57"/>
      <c r="P157" s="31"/>
      <c r="Q157" s="57"/>
    </row>
    <row r="158" spans="1:21" s="57" customFormat="1" ht="15.75">
      <c r="A158" s="56"/>
      <c r="B158" s="63"/>
      <c r="C158" s="56"/>
      <c r="D158" s="55"/>
      <c r="E158" s="56"/>
      <c r="F158" s="56"/>
      <c r="G158" s="56"/>
      <c r="H158" s="56"/>
      <c r="I158" s="56"/>
      <c r="J158" s="56"/>
      <c r="K158" s="56"/>
      <c r="L158" s="56"/>
      <c r="P158" s="31"/>
    </row>
    <row r="159" spans="1:21" s="56" customFormat="1" ht="15.75">
      <c r="A159" s="63" t="s">
        <v>312</v>
      </c>
      <c r="B159" s="63"/>
      <c r="D159" s="55"/>
      <c r="M159" s="57"/>
      <c r="N159" s="57"/>
      <c r="O159" s="57"/>
      <c r="P159" s="31"/>
      <c r="Q159" s="57"/>
    </row>
    <row r="160" spans="1:21" s="56" customFormat="1" ht="15.75">
      <c r="A160" s="64" t="e">
        <f>ROUND('July 1 2017'!A161*1.0125,3)</f>
        <v>#REF!</v>
      </c>
      <c r="B160" s="63" t="s">
        <v>340</v>
      </c>
      <c r="D160" s="55"/>
      <c r="I160" s="65"/>
      <c r="M160" s="57"/>
      <c r="N160" s="57"/>
      <c r="O160" s="57"/>
      <c r="P160" s="31"/>
      <c r="Q160" s="57"/>
    </row>
    <row r="161" spans="2:17" s="56" customFormat="1" ht="15.75">
      <c r="B161" s="63" t="s">
        <v>317</v>
      </c>
      <c r="D161" s="55"/>
      <c r="M161" s="63"/>
      <c r="N161" s="57"/>
      <c r="O161" s="57"/>
      <c r="P161" s="31"/>
      <c r="Q161" s="57"/>
    </row>
    <row r="162" spans="2:17" s="56" customFormat="1" ht="15.75">
      <c r="D162" s="55"/>
      <c r="M162" s="57"/>
      <c r="N162" s="57"/>
      <c r="O162" s="57"/>
      <c r="P162" s="31"/>
      <c r="Q162" s="57"/>
    </row>
    <row r="163" spans="2:17" ht="15.75">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2.75"/>
  <cols>
    <col min="1" max="1" width="8.5703125" style="1" customWidth="1"/>
    <col min="2" max="2" width="9.7109375" style="1" customWidth="1"/>
    <col min="3" max="3" width="6" style="1" customWidth="1"/>
    <col min="4" max="4" width="36.28515625" style="28" customWidth="1"/>
    <col min="5" max="5" width="7.7109375" style="1" customWidth="1"/>
    <col min="6" max="6" width="8.7109375" style="1" bestFit="1" customWidth="1"/>
    <col min="7" max="7" width="10.7109375" style="34" customWidth="1"/>
    <col min="8" max="11" width="10.7109375" style="1" customWidth="1"/>
    <col min="12" max="12" width="16.28515625" style="107" customWidth="1"/>
    <col min="13" max="13" width="28.7109375" style="1" customWidth="1"/>
    <col min="14" max="14" width="13.28515625" style="31" customWidth="1"/>
    <col min="15" max="16" width="9.28515625" style="31"/>
    <col min="17" max="17" width="11" style="31" customWidth="1"/>
    <col min="18" max="256" width="9.28515625" style="31"/>
    <col min="257" max="257" width="12.5703125" style="31" customWidth="1"/>
    <col min="258" max="258" width="10.28515625" style="31" customWidth="1"/>
    <col min="259" max="259" width="4.28515625" style="31" customWidth="1"/>
    <col min="260" max="260" width="36.42578125" style="31" customWidth="1"/>
    <col min="261" max="261" width="9.28515625" style="31" customWidth="1"/>
    <col min="262" max="262" width="7.7109375" style="31" bestFit="1" customWidth="1"/>
    <col min="263" max="270" width="9.28515625" style="31" customWidth="1"/>
    <col min="271" max="272" width="9.28515625" style="31"/>
    <col min="273" max="273" width="28.28515625" style="31" bestFit="1" customWidth="1"/>
    <col min="274" max="512" width="9.28515625" style="31"/>
    <col min="513" max="513" width="12.5703125" style="31" customWidth="1"/>
    <col min="514" max="514" width="10.28515625" style="31" customWidth="1"/>
    <col min="515" max="515" width="4.28515625" style="31" customWidth="1"/>
    <col min="516" max="516" width="36.42578125" style="31" customWidth="1"/>
    <col min="517" max="517" width="9.28515625" style="31" customWidth="1"/>
    <col min="518" max="518" width="7.7109375" style="31" bestFit="1" customWidth="1"/>
    <col min="519" max="526" width="9.28515625" style="31" customWidth="1"/>
    <col min="527" max="528" width="9.28515625" style="31"/>
    <col min="529" max="529" width="28.28515625" style="31" bestFit="1" customWidth="1"/>
    <col min="530" max="768" width="9.28515625" style="31"/>
    <col min="769" max="769" width="12.5703125" style="31" customWidth="1"/>
    <col min="770" max="770" width="10.28515625" style="31" customWidth="1"/>
    <col min="771" max="771" width="4.28515625" style="31" customWidth="1"/>
    <col min="772" max="772" width="36.42578125" style="31" customWidth="1"/>
    <col min="773" max="773" width="9.28515625" style="31" customWidth="1"/>
    <col min="774" max="774" width="7.7109375" style="31" bestFit="1" customWidth="1"/>
    <col min="775" max="782" width="9.28515625" style="31" customWidth="1"/>
    <col min="783" max="784" width="9.28515625" style="31"/>
    <col min="785" max="785" width="28.28515625" style="31" bestFit="1" customWidth="1"/>
    <col min="786" max="1024" width="9.28515625" style="31"/>
    <col min="1025" max="1025" width="12.5703125" style="31" customWidth="1"/>
    <col min="1026" max="1026" width="10.28515625" style="31" customWidth="1"/>
    <col min="1027" max="1027" width="4.28515625" style="31" customWidth="1"/>
    <col min="1028" max="1028" width="36.42578125" style="31" customWidth="1"/>
    <col min="1029" max="1029" width="9.28515625" style="31" customWidth="1"/>
    <col min="1030" max="1030" width="7.7109375" style="31" bestFit="1" customWidth="1"/>
    <col min="1031" max="1038" width="9.28515625" style="31" customWidth="1"/>
    <col min="1039" max="1040" width="9.28515625" style="31"/>
    <col min="1041" max="1041" width="28.28515625" style="31" bestFit="1" customWidth="1"/>
    <col min="1042" max="1280" width="9.28515625" style="31"/>
    <col min="1281" max="1281" width="12.5703125" style="31" customWidth="1"/>
    <col min="1282" max="1282" width="10.28515625" style="31" customWidth="1"/>
    <col min="1283" max="1283" width="4.28515625" style="31" customWidth="1"/>
    <col min="1284" max="1284" width="36.42578125" style="31" customWidth="1"/>
    <col min="1285" max="1285" width="9.28515625" style="31" customWidth="1"/>
    <col min="1286" max="1286" width="7.7109375" style="31" bestFit="1" customWidth="1"/>
    <col min="1287" max="1294" width="9.28515625" style="31" customWidth="1"/>
    <col min="1295" max="1296" width="9.28515625" style="31"/>
    <col min="1297" max="1297" width="28.28515625" style="31" bestFit="1" customWidth="1"/>
    <col min="1298" max="1536" width="9.28515625" style="31"/>
    <col min="1537" max="1537" width="12.5703125" style="31" customWidth="1"/>
    <col min="1538" max="1538" width="10.28515625" style="31" customWidth="1"/>
    <col min="1539" max="1539" width="4.28515625" style="31" customWidth="1"/>
    <col min="1540" max="1540" width="36.42578125" style="31" customWidth="1"/>
    <col min="1541" max="1541" width="9.28515625" style="31" customWidth="1"/>
    <col min="1542" max="1542" width="7.7109375" style="31" bestFit="1" customWidth="1"/>
    <col min="1543" max="1550" width="9.28515625" style="31" customWidth="1"/>
    <col min="1551" max="1552" width="9.28515625" style="31"/>
    <col min="1553" max="1553" width="28.28515625" style="31" bestFit="1" customWidth="1"/>
    <col min="1554" max="1792" width="9.28515625" style="31"/>
    <col min="1793" max="1793" width="12.5703125" style="31" customWidth="1"/>
    <col min="1794" max="1794" width="10.28515625" style="31" customWidth="1"/>
    <col min="1795" max="1795" width="4.28515625" style="31" customWidth="1"/>
    <col min="1796" max="1796" width="36.42578125" style="31" customWidth="1"/>
    <col min="1797" max="1797" width="9.28515625" style="31" customWidth="1"/>
    <col min="1798" max="1798" width="7.7109375" style="31" bestFit="1" customWidth="1"/>
    <col min="1799" max="1806" width="9.28515625" style="31" customWidth="1"/>
    <col min="1807" max="1808" width="9.28515625" style="31"/>
    <col min="1809" max="1809" width="28.28515625" style="31" bestFit="1" customWidth="1"/>
    <col min="1810" max="2048" width="9.28515625" style="31"/>
    <col min="2049" max="2049" width="12.5703125" style="31" customWidth="1"/>
    <col min="2050" max="2050" width="10.28515625" style="31" customWidth="1"/>
    <col min="2051" max="2051" width="4.28515625" style="31" customWidth="1"/>
    <col min="2052" max="2052" width="36.42578125" style="31" customWidth="1"/>
    <col min="2053" max="2053" width="9.28515625" style="31" customWidth="1"/>
    <col min="2054" max="2054" width="7.7109375" style="31" bestFit="1" customWidth="1"/>
    <col min="2055" max="2062" width="9.28515625" style="31" customWidth="1"/>
    <col min="2063" max="2064" width="9.28515625" style="31"/>
    <col min="2065" max="2065" width="28.28515625" style="31" bestFit="1" customWidth="1"/>
    <col min="2066" max="2304" width="9.28515625" style="31"/>
    <col min="2305" max="2305" width="12.5703125" style="31" customWidth="1"/>
    <col min="2306" max="2306" width="10.28515625" style="31" customWidth="1"/>
    <col min="2307" max="2307" width="4.28515625" style="31" customWidth="1"/>
    <col min="2308" max="2308" width="36.42578125" style="31" customWidth="1"/>
    <col min="2309" max="2309" width="9.28515625" style="31" customWidth="1"/>
    <col min="2310" max="2310" width="7.7109375" style="31" bestFit="1" customWidth="1"/>
    <col min="2311" max="2318" width="9.28515625" style="31" customWidth="1"/>
    <col min="2319" max="2320" width="9.28515625" style="31"/>
    <col min="2321" max="2321" width="28.28515625" style="31" bestFit="1" customWidth="1"/>
    <col min="2322" max="2560" width="9.28515625" style="31"/>
    <col min="2561" max="2561" width="12.5703125" style="31" customWidth="1"/>
    <col min="2562" max="2562" width="10.28515625" style="31" customWidth="1"/>
    <col min="2563" max="2563" width="4.28515625" style="31" customWidth="1"/>
    <col min="2564" max="2564" width="36.42578125" style="31" customWidth="1"/>
    <col min="2565" max="2565" width="9.28515625" style="31" customWidth="1"/>
    <col min="2566" max="2566" width="7.7109375" style="31" bestFit="1" customWidth="1"/>
    <col min="2567" max="2574" width="9.28515625" style="31" customWidth="1"/>
    <col min="2575" max="2576" width="9.28515625" style="31"/>
    <col min="2577" max="2577" width="28.28515625" style="31" bestFit="1" customWidth="1"/>
    <col min="2578" max="2816" width="9.28515625" style="31"/>
    <col min="2817" max="2817" width="12.5703125" style="31" customWidth="1"/>
    <col min="2818" max="2818" width="10.28515625" style="31" customWidth="1"/>
    <col min="2819" max="2819" width="4.28515625" style="31" customWidth="1"/>
    <col min="2820" max="2820" width="36.42578125" style="31" customWidth="1"/>
    <col min="2821" max="2821" width="9.28515625" style="31" customWidth="1"/>
    <col min="2822" max="2822" width="7.7109375" style="31" bestFit="1" customWidth="1"/>
    <col min="2823" max="2830" width="9.28515625" style="31" customWidth="1"/>
    <col min="2831" max="2832" width="9.28515625" style="31"/>
    <col min="2833" max="2833" width="28.28515625" style="31" bestFit="1" customWidth="1"/>
    <col min="2834" max="3072" width="9.28515625" style="31"/>
    <col min="3073" max="3073" width="12.5703125" style="31" customWidth="1"/>
    <col min="3074" max="3074" width="10.28515625" style="31" customWidth="1"/>
    <col min="3075" max="3075" width="4.28515625" style="31" customWidth="1"/>
    <col min="3076" max="3076" width="36.42578125" style="31" customWidth="1"/>
    <col min="3077" max="3077" width="9.28515625" style="31" customWidth="1"/>
    <col min="3078" max="3078" width="7.7109375" style="31" bestFit="1" customWidth="1"/>
    <col min="3079" max="3086" width="9.28515625" style="31" customWidth="1"/>
    <col min="3087" max="3088" width="9.28515625" style="31"/>
    <col min="3089" max="3089" width="28.28515625" style="31" bestFit="1" customWidth="1"/>
    <col min="3090" max="3328" width="9.28515625" style="31"/>
    <col min="3329" max="3329" width="12.5703125" style="31" customWidth="1"/>
    <col min="3330" max="3330" width="10.28515625" style="31" customWidth="1"/>
    <col min="3331" max="3331" width="4.28515625" style="31" customWidth="1"/>
    <col min="3332" max="3332" width="36.42578125" style="31" customWidth="1"/>
    <col min="3333" max="3333" width="9.28515625" style="31" customWidth="1"/>
    <col min="3334" max="3334" width="7.7109375" style="31" bestFit="1" customWidth="1"/>
    <col min="3335" max="3342" width="9.28515625" style="31" customWidth="1"/>
    <col min="3343" max="3344" width="9.28515625" style="31"/>
    <col min="3345" max="3345" width="28.28515625" style="31" bestFit="1" customWidth="1"/>
    <col min="3346" max="3584" width="9.28515625" style="31"/>
    <col min="3585" max="3585" width="12.5703125" style="31" customWidth="1"/>
    <col min="3586" max="3586" width="10.28515625" style="31" customWidth="1"/>
    <col min="3587" max="3587" width="4.28515625" style="31" customWidth="1"/>
    <col min="3588" max="3588" width="36.42578125" style="31" customWidth="1"/>
    <col min="3589" max="3589" width="9.28515625" style="31" customWidth="1"/>
    <col min="3590" max="3590" width="7.7109375" style="31" bestFit="1" customWidth="1"/>
    <col min="3591" max="3598" width="9.28515625" style="31" customWidth="1"/>
    <col min="3599" max="3600" width="9.28515625" style="31"/>
    <col min="3601" max="3601" width="28.28515625" style="31" bestFit="1" customWidth="1"/>
    <col min="3602" max="3840" width="9.28515625" style="31"/>
    <col min="3841" max="3841" width="12.5703125" style="31" customWidth="1"/>
    <col min="3842" max="3842" width="10.28515625" style="31" customWidth="1"/>
    <col min="3843" max="3843" width="4.28515625" style="31" customWidth="1"/>
    <col min="3844" max="3844" width="36.42578125" style="31" customWidth="1"/>
    <col min="3845" max="3845" width="9.28515625" style="31" customWidth="1"/>
    <col min="3846" max="3846" width="7.7109375" style="31" bestFit="1" customWidth="1"/>
    <col min="3847" max="3854" width="9.28515625" style="31" customWidth="1"/>
    <col min="3855" max="3856" width="9.28515625" style="31"/>
    <col min="3857" max="3857" width="28.28515625" style="31" bestFit="1" customWidth="1"/>
    <col min="3858" max="4096" width="9.28515625" style="31"/>
    <col min="4097" max="4097" width="12.5703125" style="31" customWidth="1"/>
    <col min="4098" max="4098" width="10.28515625" style="31" customWidth="1"/>
    <col min="4099" max="4099" width="4.28515625" style="31" customWidth="1"/>
    <col min="4100" max="4100" width="36.42578125" style="31" customWidth="1"/>
    <col min="4101" max="4101" width="9.28515625" style="31" customWidth="1"/>
    <col min="4102" max="4102" width="7.7109375" style="31" bestFit="1" customWidth="1"/>
    <col min="4103" max="4110" width="9.28515625" style="31" customWidth="1"/>
    <col min="4111" max="4112" width="9.28515625" style="31"/>
    <col min="4113" max="4113" width="28.28515625" style="31" bestFit="1" customWidth="1"/>
    <col min="4114" max="4352" width="9.28515625" style="31"/>
    <col min="4353" max="4353" width="12.5703125" style="31" customWidth="1"/>
    <col min="4354" max="4354" width="10.28515625" style="31" customWidth="1"/>
    <col min="4355" max="4355" width="4.28515625" style="31" customWidth="1"/>
    <col min="4356" max="4356" width="36.42578125" style="31" customWidth="1"/>
    <col min="4357" max="4357" width="9.28515625" style="31" customWidth="1"/>
    <col min="4358" max="4358" width="7.7109375" style="31" bestFit="1" customWidth="1"/>
    <col min="4359" max="4366" width="9.28515625" style="31" customWidth="1"/>
    <col min="4367" max="4368" width="9.28515625" style="31"/>
    <col min="4369" max="4369" width="28.28515625" style="31" bestFit="1" customWidth="1"/>
    <col min="4370" max="4608" width="9.28515625" style="31"/>
    <col min="4609" max="4609" width="12.5703125" style="31" customWidth="1"/>
    <col min="4610" max="4610" width="10.28515625" style="31" customWidth="1"/>
    <col min="4611" max="4611" width="4.28515625" style="31" customWidth="1"/>
    <col min="4612" max="4612" width="36.42578125" style="31" customWidth="1"/>
    <col min="4613" max="4613" width="9.28515625" style="31" customWidth="1"/>
    <col min="4614" max="4614" width="7.7109375" style="31" bestFit="1" customWidth="1"/>
    <col min="4615" max="4622" width="9.28515625" style="31" customWidth="1"/>
    <col min="4623" max="4624" width="9.28515625" style="31"/>
    <col min="4625" max="4625" width="28.28515625" style="31" bestFit="1" customWidth="1"/>
    <col min="4626" max="4864" width="9.28515625" style="31"/>
    <col min="4865" max="4865" width="12.5703125" style="31" customWidth="1"/>
    <col min="4866" max="4866" width="10.28515625" style="31" customWidth="1"/>
    <col min="4867" max="4867" width="4.28515625" style="31" customWidth="1"/>
    <col min="4868" max="4868" width="36.42578125" style="31" customWidth="1"/>
    <col min="4869" max="4869" width="9.28515625" style="31" customWidth="1"/>
    <col min="4870" max="4870" width="7.7109375" style="31" bestFit="1" customWidth="1"/>
    <col min="4871" max="4878" width="9.28515625" style="31" customWidth="1"/>
    <col min="4879" max="4880" width="9.28515625" style="31"/>
    <col min="4881" max="4881" width="28.28515625" style="31" bestFit="1" customWidth="1"/>
    <col min="4882" max="5120" width="9.28515625" style="31"/>
    <col min="5121" max="5121" width="12.5703125" style="31" customWidth="1"/>
    <col min="5122" max="5122" width="10.28515625" style="31" customWidth="1"/>
    <col min="5123" max="5123" width="4.28515625" style="31" customWidth="1"/>
    <col min="5124" max="5124" width="36.42578125" style="31" customWidth="1"/>
    <col min="5125" max="5125" width="9.28515625" style="31" customWidth="1"/>
    <col min="5126" max="5126" width="7.7109375" style="31" bestFit="1" customWidth="1"/>
    <col min="5127" max="5134" width="9.28515625" style="31" customWidth="1"/>
    <col min="5135" max="5136" width="9.28515625" style="31"/>
    <col min="5137" max="5137" width="28.28515625" style="31" bestFit="1" customWidth="1"/>
    <col min="5138" max="5376" width="9.28515625" style="31"/>
    <col min="5377" max="5377" width="12.5703125" style="31" customWidth="1"/>
    <col min="5378" max="5378" width="10.28515625" style="31" customWidth="1"/>
    <col min="5379" max="5379" width="4.28515625" style="31" customWidth="1"/>
    <col min="5380" max="5380" width="36.42578125" style="31" customWidth="1"/>
    <col min="5381" max="5381" width="9.28515625" style="31" customWidth="1"/>
    <col min="5382" max="5382" width="7.7109375" style="31" bestFit="1" customWidth="1"/>
    <col min="5383" max="5390" width="9.28515625" style="31" customWidth="1"/>
    <col min="5391" max="5392" width="9.28515625" style="31"/>
    <col min="5393" max="5393" width="28.28515625" style="31" bestFit="1" customWidth="1"/>
    <col min="5394" max="5632" width="9.28515625" style="31"/>
    <col min="5633" max="5633" width="12.5703125" style="31" customWidth="1"/>
    <col min="5634" max="5634" width="10.28515625" style="31" customWidth="1"/>
    <col min="5635" max="5635" width="4.28515625" style="31" customWidth="1"/>
    <col min="5636" max="5636" width="36.42578125" style="31" customWidth="1"/>
    <col min="5637" max="5637" width="9.28515625" style="31" customWidth="1"/>
    <col min="5638" max="5638" width="7.7109375" style="31" bestFit="1" customWidth="1"/>
    <col min="5639" max="5646" width="9.28515625" style="31" customWidth="1"/>
    <col min="5647" max="5648" width="9.28515625" style="31"/>
    <col min="5649" max="5649" width="28.28515625" style="31" bestFit="1" customWidth="1"/>
    <col min="5650" max="5888" width="9.28515625" style="31"/>
    <col min="5889" max="5889" width="12.5703125" style="31" customWidth="1"/>
    <col min="5890" max="5890" width="10.28515625" style="31" customWidth="1"/>
    <col min="5891" max="5891" width="4.28515625" style="31" customWidth="1"/>
    <col min="5892" max="5892" width="36.42578125" style="31" customWidth="1"/>
    <col min="5893" max="5893" width="9.28515625" style="31" customWidth="1"/>
    <col min="5894" max="5894" width="7.7109375" style="31" bestFit="1" customWidth="1"/>
    <col min="5895" max="5902" width="9.28515625" style="31" customWidth="1"/>
    <col min="5903" max="5904" width="9.28515625" style="31"/>
    <col min="5905" max="5905" width="28.28515625" style="31" bestFit="1" customWidth="1"/>
    <col min="5906" max="6144" width="9.28515625" style="31"/>
    <col min="6145" max="6145" width="12.5703125" style="31" customWidth="1"/>
    <col min="6146" max="6146" width="10.28515625" style="31" customWidth="1"/>
    <col min="6147" max="6147" width="4.28515625" style="31" customWidth="1"/>
    <col min="6148" max="6148" width="36.42578125" style="31" customWidth="1"/>
    <col min="6149" max="6149" width="9.28515625" style="31" customWidth="1"/>
    <col min="6150" max="6150" width="7.7109375" style="31" bestFit="1" customWidth="1"/>
    <col min="6151" max="6158" width="9.28515625" style="31" customWidth="1"/>
    <col min="6159" max="6160" width="9.28515625" style="31"/>
    <col min="6161" max="6161" width="28.28515625" style="31" bestFit="1" customWidth="1"/>
    <col min="6162" max="6400" width="9.28515625" style="31"/>
    <col min="6401" max="6401" width="12.5703125" style="31" customWidth="1"/>
    <col min="6402" max="6402" width="10.28515625" style="31" customWidth="1"/>
    <col min="6403" max="6403" width="4.28515625" style="31" customWidth="1"/>
    <col min="6404" max="6404" width="36.42578125" style="31" customWidth="1"/>
    <col min="6405" max="6405" width="9.28515625" style="31" customWidth="1"/>
    <col min="6406" max="6406" width="7.7109375" style="31" bestFit="1" customWidth="1"/>
    <col min="6407" max="6414" width="9.28515625" style="31" customWidth="1"/>
    <col min="6415" max="6416" width="9.28515625" style="31"/>
    <col min="6417" max="6417" width="28.28515625" style="31" bestFit="1" customWidth="1"/>
    <col min="6418" max="6656" width="9.28515625" style="31"/>
    <col min="6657" max="6657" width="12.5703125" style="31" customWidth="1"/>
    <col min="6658" max="6658" width="10.28515625" style="31" customWidth="1"/>
    <col min="6659" max="6659" width="4.28515625" style="31" customWidth="1"/>
    <col min="6660" max="6660" width="36.42578125" style="31" customWidth="1"/>
    <col min="6661" max="6661" width="9.28515625" style="31" customWidth="1"/>
    <col min="6662" max="6662" width="7.7109375" style="31" bestFit="1" customWidth="1"/>
    <col min="6663" max="6670" width="9.28515625" style="31" customWidth="1"/>
    <col min="6671" max="6672" width="9.28515625" style="31"/>
    <col min="6673" max="6673" width="28.28515625" style="31" bestFit="1" customWidth="1"/>
    <col min="6674" max="6912" width="9.28515625" style="31"/>
    <col min="6913" max="6913" width="12.5703125" style="31" customWidth="1"/>
    <col min="6914" max="6914" width="10.28515625" style="31" customWidth="1"/>
    <col min="6915" max="6915" width="4.28515625" style="31" customWidth="1"/>
    <col min="6916" max="6916" width="36.42578125" style="31" customWidth="1"/>
    <col min="6917" max="6917" width="9.28515625" style="31" customWidth="1"/>
    <col min="6918" max="6918" width="7.7109375" style="31" bestFit="1" customWidth="1"/>
    <col min="6919" max="6926" width="9.28515625" style="31" customWidth="1"/>
    <col min="6927" max="6928" width="9.28515625" style="31"/>
    <col min="6929" max="6929" width="28.28515625" style="31" bestFit="1" customWidth="1"/>
    <col min="6930" max="7168" width="9.28515625" style="31"/>
    <col min="7169" max="7169" width="12.5703125" style="31" customWidth="1"/>
    <col min="7170" max="7170" width="10.28515625" style="31" customWidth="1"/>
    <col min="7171" max="7171" width="4.28515625" style="31" customWidth="1"/>
    <col min="7172" max="7172" width="36.42578125" style="31" customWidth="1"/>
    <col min="7173" max="7173" width="9.28515625" style="31" customWidth="1"/>
    <col min="7174" max="7174" width="7.7109375" style="31" bestFit="1" customWidth="1"/>
    <col min="7175" max="7182" width="9.28515625" style="31" customWidth="1"/>
    <col min="7183" max="7184" width="9.28515625" style="31"/>
    <col min="7185" max="7185" width="28.28515625" style="31" bestFit="1" customWidth="1"/>
    <col min="7186" max="7424" width="9.28515625" style="31"/>
    <col min="7425" max="7425" width="12.5703125" style="31" customWidth="1"/>
    <col min="7426" max="7426" width="10.28515625" style="31" customWidth="1"/>
    <col min="7427" max="7427" width="4.28515625" style="31" customWidth="1"/>
    <col min="7428" max="7428" width="36.42578125" style="31" customWidth="1"/>
    <col min="7429" max="7429" width="9.28515625" style="31" customWidth="1"/>
    <col min="7430" max="7430" width="7.7109375" style="31" bestFit="1" customWidth="1"/>
    <col min="7431" max="7438" width="9.28515625" style="31" customWidth="1"/>
    <col min="7439" max="7440" width="9.28515625" style="31"/>
    <col min="7441" max="7441" width="28.28515625" style="31" bestFit="1" customWidth="1"/>
    <col min="7442" max="7680" width="9.28515625" style="31"/>
    <col min="7681" max="7681" width="12.5703125" style="31" customWidth="1"/>
    <col min="7682" max="7682" width="10.28515625" style="31" customWidth="1"/>
    <col min="7683" max="7683" width="4.28515625" style="31" customWidth="1"/>
    <col min="7684" max="7684" width="36.42578125" style="31" customWidth="1"/>
    <col min="7685" max="7685" width="9.28515625" style="31" customWidth="1"/>
    <col min="7686" max="7686" width="7.7109375" style="31" bestFit="1" customWidth="1"/>
    <col min="7687" max="7694" width="9.28515625" style="31" customWidth="1"/>
    <col min="7695" max="7696" width="9.28515625" style="31"/>
    <col min="7697" max="7697" width="28.28515625" style="31" bestFit="1" customWidth="1"/>
    <col min="7698" max="7936" width="9.28515625" style="31"/>
    <col min="7937" max="7937" width="12.5703125" style="31" customWidth="1"/>
    <col min="7938" max="7938" width="10.28515625" style="31" customWidth="1"/>
    <col min="7939" max="7939" width="4.28515625" style="31" customWidth="1"/>
    <col min="7940" max="7940" width="36.42578125" style="31" customWidth="1"/>
    <col min="7941" max="7941" width="9.28515625" style="31" customWidth="1"/>
    <col min="7942" max="7942" width="7.7109375" style="31" bestFit="1" customWidth="1"/>
    <col min="7943" max="7950" width="9.28515625" style="31" customWidth="1"/>
    <col min="7951" max="7952" width="9.28515625" style="31"/>
    <col min="7953" max="7953" width="28.28515625" style="31" bestFit="1" customWidth="1"/>
    <col min="7954" max="8192" width="9.28515625" style="31"/>
    <col min="8193" max="8193" width="12.5703125" style="31" customWidth="1"/>
    <col min="8194" max="8194" width="10.28515625" style="31" customWidth="1"/>
    <col min="8195" max="8195" width="4.28515625" style="31" customWidth="1"/>
    <col min="8196" max="8196" width="36.42578125" style="31" customWidth="1"/>
    <col min="8197" max="8197" width="9.28515625" style="31" customWidth="1"/>
    <col min="8198" max="8198" width="7.7109375" style="31" bestFit="1" customWidth="1"/>
    <col min="8199" max="8206" width="9.28515625" style="31" customWidth="1"/>
    <col min="8207" max="8208" width="9.28515625" style="31"/>
    <col min="8209" max="8209" width="28.28515625" style="31" bestFit="1" customWidth="1"/>
    <col min="8210" max="8448" width="9.28515625" style="31"/>
    <col min="8449" max="8449" width="12.5703125" style="31" customWidth="1"/>
    <col min="8450" max="8450" width="10.28515625" style="31" customWidth="1"/>
    <col min="8451" max="8451" width="4.28515625" style="31" customWidth="1"/>
    <col min="8452" max="8452" width="36.42578125" style="31" customWidth="1"/>
    <col min="8453" max="8453" width="9.28515625" style="31" customWidth="1"/>
    <col min="8454" max="8454" width="7.7109375" style="31" bestFit="1" customWidth="1"/>
    <col min="8455" max="8462" width="9.28515625" style="31" customWidth="1"/>
    <col min="8463" max="8464" width="9.28515625" style="31"/>
    <col min="8465" max="8465" width="28.28515625" style="31" bestFit="1" customWidth="1"/>
    <col min="8466" max="8704" width="9.28515625" style="31"/>
    <col min="8705" max="8705" width="12.5703125" style="31" customWidth="1"/>
    <col min="8706" max="8706" width="10.28515625" style="31" customWidth="1"/>
    <col min="8707" max="8707" width="4.28515625" style="31" customWidth="1"/>
    <col min="8708" max="8708" width="36.42578125" style="31" customWidth="1"/>
    <col min="8709" max="8709" width="9.28515625" style="31" customWidth="1"/>
    <col min="8710" max="8710" width="7.7109375" style="31" bestFit="1" customWidth="1"/>
    <col min="8711" max="8718" width="9.28515625" style="31" customWidth="1"/>
    <col min="8719" max="8720" width="9.28515625" style="31"/>
    <col min="8721" max="8721" width="28.28515625" style="31" bestFit="1" customWidth="1"/>
    <col min="8722" max="8960" width="9.28515625" style="31"/>
    <col min="8961" max="8961" width="12.5703125" style="31" customWidth="1"/>
    <col min="8962" max="8962" width="10.28515625" style="31" customWidth="1"/>
    <col min="8963" max="8963" width="4.28515625" style="31" customWidth="1"/>
    <col min="8964" max="8964" width="36.42578125" style="31" customWidth="1"/>
    <col min="8965" max="8965" width="9.28515625" style="31" customWidth="1"/>
    <col min="8966" max="8966" width="7.7109375" style="31" bestFit="1" customWidth="1"/>
    <col min="8967" max="8974" width="9.28515625" style="31" customWidth="1"/>
    <col min="8975" max="8976" width="9.28515625" style="31"/>
    <col min="8977" max="8977" width="28.28515625" style="31" bestFit="1" customWidth="1"/>
    <col min="8978" max="9216" width="9.28515625" style="31"/>
    <col min="9217" max="9217" width="12.5703125" style="31" customWidth="1"/>
    <col min="9218" max="9218" width="10.28515625" style="31" customWidth="1"/>
    <col min="9219" max="9219" width="4.28515625" style="31" customWidth="1"/>
    <col min="9220" max="9220" width="36.42578125" style="31" customWidth="1"/>
    <col min="9221" max="9221" width="9.28515625" style="31" customWidth="1"/>
    <col min="9222" max="9222" width="7.7109375" style="31" bestFit="1" customWidth="1"/>
    <col min="9223" max="9230" width="9.28515625" style="31" customWidth="1"/>
    <col min="9231" max="9232" width="9.28515625" style="31"/>
    <col min="9233" max="9233" width="28.28515625" style="31" bestFit="1" customWidth="1"/>
    <col min="9234" max="9472" width="9.28515625" style="31"/>
    <col min="9473" max="9473" width="12.5703125" style="31" customWidth="1"/>
    <col min="9474" max="9474" width="10.28515625" style="31" customWidth="1"/>
    <col min="9475" max="9475" width="4.28515625" style="31" customWidth="1"/>
    <col min="9476" max="9476" width="36.42578125" style="31" customWidth="1"/>
    <col min="9477" max="9477" width="9.28515625" style="31" customWidth="1"/>
    <col min="9478" max="9478" width="7.7109375" style="31" bestFit="1" customWidth="1"/>
    <col min="9479" max="9486" width="9.28515625" style="31" customWidth="1"/>
    <col min="9487" max="9488" width="9.28515625" style="31"/>
    <col min="9489" max="9489" width="28.28515625" style="31" bestFit="1" customWidth="1"/>
    <col min="9490" max="9728" width="9.28515625" style="31"/>
    <col min="9729" max="9729" width="12.5703125" style="31" customWidth="1"/>
    <col min="9730" max="9730" width="10.28515625" style="31" customWidth="1"/>
    <col min="9731" max="9731" width="4.28515625" style="31" customWidth="1"/>
    <col min="9732" max="9732" width="36.42578125" style="31" customWidth="1"/>
    <col min="9733" max="9733" width="9.28515625" style="31" customWidth="1"/>
    <col min="9734" max="9734" width="7.7109375" style="31" bestFit="1" customWidth="1"/>
    <col min="9735" max="9742" width="9.28515625" style="31" customWidth="1"/>
    <col min="9743" max="9744" width="9.28515625" style="31"/>
    <col min="9745" max="9745" width="28.28515625" style="31" bestFit="1" customWidth="1"/>
    <col min="9746" max="9984" width="9.28515625" style="31"/>
    <col min="9985" max="9985" width="12.5703125" style="31" customWidth="1"/>
    <col min="9986" max="9986" width="10.28515625" style="31" customWidth="1"/>
    <col min="9987" max="9987" width="4.28515625" style="31" customWidth="1"/>
    <col min="9988" max="9988" width="36.42578125" style="31" customWidth="1"/>
    <col min="9989" max="9989" width="9.28515625" style="31" customWidth="1"/>
    <col min="9990" max="9990" width="7.7109375" style="31" bestFit="1" customWidth="1"/>
    <col min="9991" max="9998" width="9.28515625" style="31" customWidth="1"/>
    <col min="9999" max="10000" width="9.28515625" style="31"/>
    <col min="10001" max="10001" width="28.28515625" style="31" bestFit="1" customWidth="1"/>
    <col min="10002" max="10240" width="9.28515625" style="31"/>
    <col min="10241" max="10241" width="12.5703125" style="31" customWidth="1"/>
    <col min="10242" max="10242" width="10.28515625" style="31" customWidth="1"/>
    <col min="10243" max="10243" width="4.28515625" style="31" customWidth="1"/>
    <col min="10244" max="10244" width="36.42578125" style="31" customWidth="1"/>
    <col min="10245" max="10245" width="9.28515625" style="31" customWidth="1"/>
    <col min="10246" max="10246" width="7.7109375" style="31" bestFit="1" customWidth="1"/>
    <col min="10247" max="10254" width="9.28515625" style="31" customWidth="1"/>
    <col min="10255" max="10256" width="9.28515625" style="31"/>
    <col min="10257" max="10257" width="28.28515625" style="31" bestFit="1" customWidth="1"/>
    <col min="10258" max="10496" width="9.28515625" style="31"/>
    <col min="10497" max="10497" width="12.5703125" style="31" customWidth="1"/>
    <col min="10498" max="10498" width="10.28515625" style="31" customWidth="1"/>
    <col min="10499" max="10499" width="4.28515625" style="31" customWidth="1"/>
    <col min="10500" max="10500" width="36.42578125" style="31" customWidth="1"/>
    <col min="10501" max="10501" width="9.28515625" style="31" customWidth="1"/>
    <col min="10502" max="10502" width="7.7109375" style="31" bestFit="1" customWidth="1"/>
    <col min="10503" max="10510" width="9.28515625" style="31" customWidth="1"/>
    <col min="10511" max="10512" width="9.28515625" style="31"/>
    <col min="10513" max="10513" width="28.28515625" style="31" bestFit="1" customWidth="1"/>
    <col min="10514" max="10752" width="9.28515625" style="31"/>
    <col min="10753" max="10753" width="12.5703125" style="31" customWidth="1"/>
    <col min="10754" max="10754" width="10.28515625" style="31" customWidth="1"/>
    <col min="10755" max="10755" width="4.28515625" style="31" customWidth="1"/>
    <col min="10756" max="10756" width="36.42578125" style="31" customWidth="1"/>
    <col min="10757" max="10757" width="9.28515625" style="31" customWidth="1"/>
    <col min="10758" max="10758" width="7.7109375" style="31" bestFit="1" customWidth="1"/>
    <col min="10759" max="10766" width="9.28515625" style="31" customWidth="1"/>
    <col min="10767" max="10768" width="9.28515625" style="31"/>
    <col min="10769" max="10769" width="28.28515625" style="31" bestFit="1" customWidth="1"/>
    <col min="10770" max="11008" width="9.28515625" style="31"/>
    <col min="11009" max="11009" width="12.5703125" style="31" customWidth="1"/>
    <col min="11010" max="11010" width="10.28515625" style="31" customWidth="1"/>
    <col min="11011" max="11011" width="4.28515625" style="31" customWidth="1"/>
    <col min="11012" max="11012" width="36.42578125" style="31" customWidth="1"/>
    <col min="11013" max="11013" width="9.28515625" style="31" customWidth="1"/>
    <col min="11014" max="11014" width="7.7109375" style="31" bestFit="1" customWidth="1"/>
    <col min="11015" max="11022" width="9.28515625" style="31" customWidth="1"/>
    <col min="11023" max="11024" width="9.28515625" style="31"/>
    <col min="11025" max="11025" width="28.28515625" style="31" bestFit="1" customWidth="1"/>
    <col min="11026" max="11264" width="9.28515625" style="31"/>
    <col min="11265" max="11265" width="12.5703125" style="31" customWidth="1"/>
    <col min="11266" max="11266" width="10.28515625" style="31" customWidth="1"/>
    <col min="11267" max="11267" width="4.28515625" style="31" customWidth="1"/>
    <col min="11268" max="11268" width="36.42578125" style="31" customWidth="1"/>
    <col min="11269" max="11269" width="9.28515625" style="31" customWidth="1"/>
    <col min="11270" max="11270" width="7.7109375" style="31" bestFit="1" customWidth="1"/>
    <col min="11271" max="11278" width="9.28515625" style="31" customWidth="1"/>
    <col min="11279" max="11280" width="9.28515625" style="31"/>
    <col min="11281" max="11281" width="28.28515625" style="31" bestFit="1" customWidth="1"/>
    <col min="11282" max="11520" width="9.28515625" style="31"/>
    <col min="11521" max="11521" width="12.5703125" style="31" customWidth="1"/>
    <col min="11522" max="11522" width="10.28515625" style="31" customWidth="1"/>
    <col min="11523" max="11523" width="4.28515625" style="31" customWidth="1"/>
    <col min="11524" max="11524" width="36.42578125" style="31" customWidth="1"/>
    <col min="11525" max="11525" width="9.28515625" style="31" customWidth="1"/>
    <col min="11526" max="11526" width="7.7109375" style="31" bestFit="1" customWidth="1"/>
    <col min="11527" max="11534" width="9.28515625" style="31" customWidth="1"/>
    <col min="11535" max="11536" width="9.28515625" style="31"/>
    <col min="11537" max="11537" width="28.28515625" style="31" bestFit="1" customWidth="1"/>
    <col min="11538" max="11776" width="9.28515625" style="31"/>
    <col min="11777" max="11777" width="12.5703125" style="31" customWidth="1"/>
    <col min="11778" max="11778" width="10.28515625" style="31" customWidth="1"/>
    <col min="11779" max="11779" width="4.28515625" style="31" customWidth="1"/>
    <col min="11780" max="11780" width="36.42578125" style="31" customWidth="1"/>
    <col min="11781" max="11781" width="9.28515625" style="31" customWidth="1"/>
    <col min="11782" max="11782" width="7.7109375" style="31" bestFit="1" customWidth="1"/>
    <col min="11783" max="11790" width="9.28515625" style="31" customWidth="1"/>
    <col min="11791" max="11792" width="9.28515625" style="31"/>
    <col min="11793" max="11793" width="28.28515625" style="31" bestFit="1" customWidth="1"/>
    <col min="11794" max="12032" width="9.28515625" style="31"/>
    <col min="12033" max="12033" width="12.5703125" style="31" customWidth="1"/>
    <col min="12034" max="12034" width="10.28515625" style="31" customWidth="1"/>
    <col min="12035" max="12035" width="4.28515625" style="31" customWidth="1"/>
    <col min="12036" max="12036" width="36.42578125" style="31" customWidth="1"/>
    <col min="12037" max="12037" width="9.28515625" style="31" customWidth="1"/>
    <col min="12038" max="12038" width="7.7109375" style="31" bestFit="1" customWidth="1"/>
    <col min="12039" max="12046" width="9.28515625" style="31" customWidth="1"/>
    <col min="12047" max="12048" width="9.28515625" style="31"/>
    <col min="12049" max="12049" width="28.28515625" style="31" bestFit="1" customWidth="1"/>
    <col min="12050" max="12288" width="9.28515625" style="31"/>
    <col min="12289" max="12289" width="12.5703125" style="31" customWidth="1"/>
    <col min="12290" max="12290" width="10.28515625" style="31" customWidth="1"/>
    <col min="12291" max="12291" width="4.28515625" style="31" customWidth="1"/>
    <col min="12292" max="12292" width="36.42578125" style="31" customWidth="1"/>
    <col min="12293" max="12293" width="9.28515625" style="31" customWidth="1"/>
    <col min="12294" max="12294" width="7.7109375" style="31" bestFit="1" customWidth="1"/>
    <col min="12295" max="12302" width="9.28515625" style="31" customWidth="1"/>
    <col min="12303" max="12304" width="9.28515625" style="31"/>
    <col min="12305" max="12305" width="28.28515625" style="31" bestFit="1" customWidth="1"/>
    <col min="12306" max="12544" width="9.28515625" style="31"/>
    <col min="12545" max="12545" width="12.5703125" style="31" customWidth="1"/>
    <col min="12546" max="12546" width="10.28515625" style="31" customWidth="1"/>
    <col min="12547" max="12547" width="4.28515625" style="31" customWidth="1"/>
    <col min="12548" max="12548" width="36.42578125" style="31" customWidth="1"/>
    <col min="12549" max="12549" width="9.28515625" style="31" customWidth="1"/>
    <col min="12550" max="12550" width="7.7109375" style="31" bestFit="1" customWidth="1"/>
    <col min="12551" max="12558" width="9.28515625" style="31" customWidth="1"/>
    <col min="12559" max="12560" width="9.28515625" style="31"/>
    <col min="12561" max="12561" width="28.28515625" style="31" bestFit="1" customWidth="1"/>
    <col min="12562" max="12800" width="9.28515625" style="31"/>
    <col min="12801" max="12801" width="12.5703125" style="31" customWidth="1"/>
    <col min="12802" max="12802" width="10.28515625" style="31" customWidth="1"/>
    <col min="12803" max="12803" width="4.28515625" style="31" customWidth="1"/>
    <col min="12804" max="12804" width="36.42578125" style="31" customWidth="1"/>
    <col min="12805" max="12805" width="9.28515625" style="31" customWidth="1"/>
    <col min="12806" max="12806" width="7.7109375" style="31" bestFit="1" customWidth="1"/>
    <col min="12807" max="12814" width="9.28515625" style="31" customWidth="1"/>
    <col min="12815" max="12816" width="9.28515625" style="31"/>
    <col min="12817" max="12817" width="28.28515625" style="31" bestFit="1" customWidth="1"/>
    <col min="12818" max="13056" width="9.28515625" style="31"/>
    <col min="13057" max="13057" width="12.5703125" style="31" customWidth="1"/>
    <col min="13058" max="13058" width="10.28515625" style="31" customWidth="1"/>
    <col min="13059" max="13059" width="4.28515625" style="31" customWidth="1"/>
    <col min="13060" max="13060" width="36.42578125" style="31" customWidth="1"/>
    <col min="13061" max="13061" width="9.28515625" style="31" customWidth="1"/>
    <col min="13062" max="13062" width="7.7109375" style="31" bestFit="1" customWidth="1"/>
    <col min="13063" max="13070" width="9.28515625" style="31" customWidth="1"/>
    <col min="13071" max="13072" width="9.28515625" style="31"/>
    <col min="13073" max="13073" width="28.28515625" style="31" bestFit="1" customWidth="1"/>
    <col min="13074" max="13312" width="9.28515625" style="31"/>
    <col min="13313" max="13313" width="12.5703125" style="31" customWidth="1"/>
    <col min="13314" max="13314" width="10.28515625" style="31" customWidth="1"/>
    <col min="13315" max="13315" width="4.28515625" style="31" customWidth="1"/>
    <col min="13316" max="13316" width="36.42578125" style="31" customWidth="1"/>
    <col min="13317" max="13317" width="9.28515625" style="31" customWidth="1"/>
    <col min="13318" max="13318" width="7.7109375" style="31" bestFit="1" customWidth="1"/>
    <col min="13319" max="13326" width="9.28515625" style="31" customWidth="1"/>
    <col min="13327" max="13328" width="9.28515625" style="31"/>
    <col min="13329" max="13329" width="28.28515625" style="31" bestFit="1" customWidth="1"/>
    <col min="13330" max="13568" width="9.28515625" style="31"/>
    <col min="13569" max="13569" width="12.5703125" style="31" customWidth="1"/>
    <col min="13570" max="13570" width="10.28515625" style="31" customWidth="1"/>
    <col min="13571" max="13571" width="4.28515625" style="31" customWidth="1"/>
    <col min="13572" max="13572" width="36.42578125" style="31" customWidth="1"/>
    <col min="13573" max="13573" width="9.28515625" style="31" customWidth="1"/>
    <col min="13574" max="13574" width="7.7109375" style="31" bestFit="1" customWidth="1"/>
    <col min="13575" max="13582" width="9.28515625" style="31" customWidth="1"/>
    <col min="13583" max="13584" width="9.28515625" style="31"/>
    <col min="13585" max="13585" width="28.28515625" style="31" bestFit="1" customWidth="1"/>
    <col min="13586" max="13824" width="9.28515625" style="31"/>
    <col min="13825" max="13825" width="12.5703125" style="31" customWidth="1"/>
    <col min="13826" max="13826" width="10.28515625" style="31" customWidth="1"/>
    <col min="13827" max="13827" width="4.28515625" style="31" customWidth="1"/>
    <col min="13828" max="13828" width="36.42578125" style="31" customWidth="1"/>
    <col min="13829" max="13829" width="9.28515625" style="31" customWidth="1"/>
    <col min="13830" max="13830" width="7.7109375" style="31" bestFit="1" customWidth="1"/>
    <col min="13831" max="13838" width="9.28515625" style="31" customWidth="1"/>
    <col min="13839" max="13840" width="9.28515625" style="31"/>
    <col min="13841" max="13841" width="28.28515625" style="31" bestFit="1" customWidth="1"/>
    <col min="13842" max="14080" width="9.28515625" style="31"/>
    <col min="14081" max="14081" width="12.5703125" style="31" customWidth="1"/>
    <col min="14082" max="14082" width="10.28515625" style="31" customWidth="1"/>
    <col min="14083" max="14083" width="4.28515625" style="31" customWidth="1"/>
    <col min="14084" max="14084" width="36.42578125" style="31" customWidth="1"/>
    <col min="14085" max="14085" width="9.28515625" style="31" customWidth="1"/>
    <col min="14086" max="14086" width="7.7109375" style="31" bestFit="1" customWidth="1"/>
    <col min="14087" max="14094" width="9.28515625" style="31" customWidth="1"/>
    <col min="14095" max="14096" width="9.28515625" style="31"/>
    <col min="14097" max="14097" width="28.28515625" style="31" bestFit="1" customWidth="1"/>
    <col min="14098" max="14336" width="9.28515625" style="31"/>
    <col min="14337" max="14337" width="12.5703125" style="31" customWidth="1"/>
    <col min="14338" max="14338" width="10.28515625" style="31" customWidth="1"/>
    <col min="14339" max="14339" width="4.28515625" style="31" customWidth="1"/>
    <col min="14340" max="14340" width="36.42578125" style="31" customWidth="1"/>
    <col min="14341" max="14341" width="9.28515625" style="31" customWidth="1"/>
    <col min="14342" max="14342" width="7.7109375" style="31" bestFit="1" customWidth="1"/>
    <col min="14343" max="14350" width="9.28515625" style="31" customWidth="1"/>
    <col min="14351" max="14352" width="9.28515625" style="31"/>
    <col min="14353" max="14353" width="28.28515625" style="31" bestFit="1" customWidth="1"/>
    <col min="14354" max="14592" width="9.28515625" style="31"/>
    <col min="14593" max="14593" width="12.5703125" style="31" customWidth="1"/>
    <col min="14594" max="14594" width="10.28515625" style="31" customWidth="1"/>
    <col min="14595" max="14595" width="4.28515625" style="31" customWidth="1"/>
    <col min="14596" max="14596" width="36.42578125" style="31" customWidth="1"/>
    <col min="14597" max="14597" width="9.28515625" style="31" customWidth="1"/>
    <col min="14598" max="14598" width="7.7109375" style="31" bestFit="1" customWidth="1"/>
    <col min="14599" max="14606" width="9.28515625" style="31" customWidth="1"/>
    <col min="14607" max="14608" width="9.28515625" style="31"/>
    <col min="14609" max="14609" width="28.28515625" style="31" bestFit="1" customWidth="1"/>
    <col min="14610" max="14848" width="9.28515625" style="31"/>
    <col min="14849" max="14849" width="12.5703125" style="31" customWidth="1"/>
    <col min="14850" max="14850" width="10.28515625" style="31" customWidth="1"/>
    <col min="14851" max="14851" width="4.28515625" style="31" customWidth="1"/>
    <col min="14852" max="14852" width="36.42578125" style="31" customWidth="1"/>
    <col min="14853" max="14853" width="9.28515625" style="31" customWidth="1"/>
    <col min="14854" max="14854" width="7.7109375" style="31" bestFit="1" customWidth="1"/>
    <col min="14855" max="14862" width="9.28515625" style="31" customWidth="1"/>
    <col min="14863" max="14864" width="9.28515625" style="31"/>
    <col min="14865" max="14865" width="28.28515625" style="31" bestFit="1" customWidth="1"/>
    <col min="14866" max="15104" width="9.28515625" style="31"/>
    <col min="15105" max="15105" width="12.5703125" style="31" customWidth="1"/>
    <col min="15106" max="15106" width="10.28515625" style="31" customWidth="1"/>
    <col min="15107" max="15107" width="4.28515625" style="31" customWidth="1"/>
    <col min="15108" max="15108" width="36.42578125" style="31" customWidth="1"/>
    <col min="15109" max="15109" width="9.28515625" style="31" customWidth="1"/>
    <col min="15110" max="15110" width="7.7109375" style="31" bestFit="1" customWidth="1"/>
    <col min="15111" max="15118" width="9.28515625" style="31" customWidth="1"/>
    <col min="15119" max="15120" width="9.28515625" style="31"/>
    <col min="15121" max="15121" width="28.28515625" style="31" bestFit="1" customWidth="1"/>
    <col min="15122" max="15360" width="9.28515625" style="31"/>
    <col min="15361" max="15361" width="12.5703125" style="31" customWidth="1"/>
    <col min="15362" max="15362" width="10.28515625" style="31" customWidth="1"/>
    <col min="15363" max="15363" width="4.28515625" style="31" customWidth="1"/>
    <col min="15364" max="15364" width="36.42578125" style="31" customWidth="1"/>
    <col min="15365" max="15365" width="9.28515625" style="31" customWidth="1"/>
    <col min="15366" max="15366" width="7.7109375" style="31" bestFit="1" customWidth="1"/>
    <col min="15367" max="15374" width="9.28515625" style="31" customWidth="1"/>
    <col min="15375" max="15376" width="9.28515625" style="31"/>
    <col min="15377" max="15377" width="28.28515625" style="31" bestFit="1" customWidth="1"/>
    <col min="15378" max="15616" width="9.28515625" style="31"/>
    <col min="15617" max="15617" width="12.5703125" style="31" customWidth="1"/>
    <col min="15618" max="15618" width="10.28515625" style="31" customWidth="1"/>
    <col min="15619" max="15619" width="4.28515625" style="31" customWidth="1"/>
    <col min="15620" max="15620" width="36.42578125" style="31" customWidth="1"/>
    <col min="15621" max="15621" width="9.28515625" style="31" customWidth="1"/>
    <col min="15622" max="15622" width="7.7109375" style="31" bestFit="1" customWidth="1"/>
    <col min="15623" max="15630" width="9.28515625" style="31" customWidth="1"/>
    <col min="15631" max="15632" width="9.28515625" style="31"/>
    <col min="15633" max="15633" width="28.28515625" style="31" bestFit="1" customWidth="1"/>
    <col min="15634" max="15872" width="9.28515625" style="31"/>
    <col min="15873" max="15873" width="12.5703125" style="31" customWidth="1"/>
    <col min="15874" max="15874" width="10.28515625" style="31" customWidth="1"/>
    <col min="15875" max="15875" width="4.28515625" style="31" customWidth="1"/>
    <col min="15876" max="15876" width="36.42578125" style="31" customWidth="1"/>
    <col min="15877" max="15877" width="9.28515625" style="31" customWidth="1"/>
    <col min="15878" max="15878" width="7.7109375" style="31" bestFit="1" customWidth="1"/>
    <col min="15879" max="15886" width="9.28515625" style="31" customWidth="1"/>
    <col min="15887" max="15888" width="9.28515625" style="31"/>
    <col min="15889" max="15889" width="28.28515625" style="31" bestFit="1" customWidth="1"/>
    <col min="15890" max="16128" width="9.28515625" style="31"/>
    <col min="16129" max="16129" width="12.5703125" style="31" customWidth="1"/>
    <col min="16130" max="16130" width="10.28515625" style="31" customWidth="1"/>
    <col min="16131" max="16131" width="4.28515625" style="31" customWidth="1"/>
    <col min="16132" max="16132" width="36.42578125" style="31" customWidth="1"/>
    <col min="16133" max="16133" width="9.28515625" style="31" customWidth="1"/>
    <col min="16134" max="16134" width="7.7109375" style="31" bestFit="1" customWidth="1"/>
    <col min="16135" max="16142" width="9.28515625" style="31" customWidth="1"/>
    <col min="16143" max="16144" width="9.28515625" style="31"/>
    <col min="16145" max="16145" width="28.28515625" style="31" bestFit="1" customWidth="1"/>
    <col min="16146" max="16384" width="9.28515625" style="31"/>
  </cols>
  <sheetData>
    <row r="1" spans="1:22" ht="37.5" customHeight="1">
      <c r="A1" s="537" t="s">
        <v>378</v>
      </c>
      <c r="B1" s="519"/>
      <c r="C1" s="519"/>
      <c r="D1" s="519"/>
      <c r="E1" s="519"/>
      <c r="F1" s="519"/>
      <c r="G1" s="519"/>
      <c r="H1" s="519"/>
      <c r="I1" s="519"/>
      <c r="J1" s="519"/>
      <c r="K1" s="519"/>
      <c r="L1" s="519"/>
    </row>
    <row r="2" spans="1:22" ht="21" customHeight="1" thickBot="1">
      <c r="A2" s="94"/>
      <c r="B2" s="542" t="s">
        <v>377</v>
      </c>
      <c r="C2" s="536"/>
      <c r="D2" s="536"/>
      <c r="E2" s="536"/>
      <c r="F2" s="536"/>
      <c r="G2" s="536"/>
      <c r="H2" s="536"/>
      <c r="I2" s="536"/>
      <c r="J2" s="536"/>
      <c r="K2" s="536"/>
      <c r="L2" s="536"/>
    </row>
    <row r="3" spans="1:22" ht="29.25" customHeight="1" thickBot="1">
      <c r="A3" s="522" t="s">
        <v>363</v>
      </c>
      <c r="B3" s="516"/>
      <c r="C3" s="516"/>
      <c r="D3" s="516"/>
      <c r="E3" s="516"/>
      <c r="F3" s="516"/>
      <c r="G3" s="516"/>
      <c r="H3" s="516"/>
      <c r="I3" s="516"/>
      <c r="J3" s="516"/>
      <c r="K3" s="517"/>
    </row>
    <row r="4" spans="1:22" ht="70.5" customHeight="1" thickBot="1">
      <c r="A4" s="81"/>
      <c r="B4" s="540" t="s">
        <v>376</v>
      </c>
      <c r="C4" s="541"/>
      <c r="D4" s="541"/>
      <c r="E4" s="541"/>
      <c r="F4" s="541"/>
      <c r="G4" s="98" t="s">
        <v>369</v>
      </c>
      <c r="H4" s="98" t="s">
        <v>370</v>
      </c>
      <c r="I4" s="98" t="s">
        <v>371</v>
      </c>
      <c r="J4" s="98" t="s">
        <v>372</v>
      </c>
      <c r="K4" s="99" t="s">
        <v>373</v>
      </c>
    </row>
    <row r="5" spans="1:22" s="37" customFormat="1" ht="38.25">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5.5">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75">
      <c r="A129" s="52" t="s">
        <v>323</v>
      </c>
      <c r="B129" s="53"/>
      <c r="C129" s="54"/>
      <c r="D129" s="54"/>
      <c r="E129" s="53"/>
      <c r="F129" s="54"/>
      <c r="G129" s="32"/>
      <c r="H129" s="32"/>
      <c r="I129" s="32"/>
      <c r="J129" s="32"/>
      <c r="M129" s="50"/>
      <c r="N129" s="50"/>
      <c r="O129" s="50"/>
    </row>
    <row r="130" spans="1:18" ht="15.75">
      <c r="A130" s="52" t="s">
        <v>324</v>
      </c>
      <c r="B130" s="53"/>
      <c r="C130" s="54"/>
      <c r="D130" s="54"/>
      <c r="E130" s="53"/>
      <c r="F130" s="54"/>
      <c r="G130" s="32"/>
      <c r="H130" s="32"/>
      <c r="I130" s="32"/>
      <c r="J130" s="32"/>
      <c r="M130" s="50"/>
      <c r="N130" s="50"/>
      <c r="O130" s="50"/>
    </row>
    <row r="131" spans="1:18" ht="15.75">
      <c r="A131" s="53"/>
      <c r="B131" s="66" t="s">
        <v>299</v>
      </c>
      <c r="C131" s="67"/>
      <c r="D131" s="67"/>
      <c r="E131" s="53"/>
      <c r="F131" s="54"/>
      <c r="G131" s="32"/>
      <c r="H131" s="32"/>
      <c r="I131" s="32"/>
      <c r="J131" s="32"/>
      <c r="M131" s="50"/>
      <c r="N131" s="50"/>
      <c r="O131" s="50"/>
    </row>
    <row r="132" spans="1:18" ht="15.75">
      <c r="A132" s="68"/>
      <c r="B132" s="69">
        <f>'January 1 2019'!B136*1.01</f>
        <v>644.33476028294353</v>
      </c>
      <c r="C132" s="54" t="s">
        <v>300</v>
      </c>
      <c r="D132" s="54"/>
      <c r="E132" s="53"/>
      <c r="F132" s="54"/>
      <c r="G132" s="32"/>
      <c r="H132" s="32"/>
      <c r="I132" s="32"/>
      <c r="J132" s="32"/>
      <c r="M132" s="50"/>
      <c r="N132" s="50"/>
      <c r="O132" s="50"/>
    </row>
    <row r="133" spans="1:18" ht="15.75">
      <c r="A133" s="68"/>
      <c r="B133" s="69">
        <f>'January 1 2019'!B137*1.01</f>
        <v>828.06073610659439</v>
      </c>
      <c r="C133" s="54" t="s">
        <v>301</v>
      </c>
      <c r="D133" s="54"/>
      <c r="E133" s="53"/>
      <c r="F133" s="54"/>
      <c r="G133" s="32"/>
      <c r="H133" s="32"/>
      <c r="I133" s="32"/>
      <c r="J133" s="32"/>
      <c r="M133" s="50"/>
      <c r="N133" s="50"/>
      <c r="O133" s="50"/>
    </row>
    <row r="134" spans="1:18" ht="15.75">
      <c r="A134" s="68"/>
      <c r="B134" s="69">
        <f>'January 1 2019'!B138*1.01</f>
        <v>1013.0805568304116</v>
      </c>
      <c r="C134" s="54" t="s">
        <v>302</v>
      </c>
      <c r="D134" s="54"/>
      <c r="E134" s="53"/>
      <c r="F134" s="54"/>
      <c r="G134" s="32"/>
      <c r="H134" s="32"/>
      <c r="I134" s="32"/>
      <c r="J134" s="32"/>
      <c r="M134" s="50"/>
      <c r="N134" s="50"/>
      <c r="O134" s="50"/>
    </row>
    <row r="135" spans="1:18" ht="15.75">
      <c r="A135" s="68"/>
      <c r="B135" s="69">
        <f>'January 1 2019'!B139*1.01</f>
        <v>1195.512687753896</v>
      </c>
      <c r="C135" s="54" t="s">
        <v>303</v>
      </c>
      <c r="D135" s="54"/>
      <c r="E135" s="53"/>
      <c r="F135" s="54"/>
      <c r="G135" s="32"/>
      <c r="H135" s="32"/>
      <c r="I135" s="32"/>
      <c r="J135" s="32"/>
      <c r="M135" s="50"/>
      <c r="N135" s="50"/>
      <c r="O135" s="50"/>
    </row>
    <row r="136" spans="1:18" ht="15.75">
      <c r="A136" s="53"/>
      <c r="B136" s="69"/>
      <c r="C136" s="54"/>
      <c r="D136" s="54"/>
      <c r="E136" s="53"/>
      <c r="F136" s="54"/>
      <c r="G136" s="32"/>
      <c r="H136" s="32"/>
      <c r="I136" s="32"/>
      <c r="J136" s="32"/>
      <c r="M136" s="50"/>
      <c r="N136" s="50"/>
      <c r="O136" s="50"/>
    </row>
    <row r="137" spans="1:18" ht="15.75">
      <c r="A137" s="53"/>
      <c r="B137" s="66" t="s">
        <v>304</v>
      </c>
      <c r="C137" s="67"/>
      <c r="D137" s="67"/>
      <c r="E137" s="53"/>
      <c r="F137" s="54"/>
      <c r="G137" s="32"/>
      <c r="H137" s="32"/>
      <c r="I137" s="32"/>
      <c r="J137" s="32"/>
      <c r="M137" s="50"/>
      <c r="N137" s="50"/>
      <c r="O137" s="50"/>
    </row>
    <row r="138" spans="1:18" ht="15.75">
      <c r="A138" s="53"/>
      <c r="B138" s="70">
        <f>B132/2080</f>
        <v>0.30977632705910746</v>
      </c>
      <c r="C138" s="54" t="s">
        <v>305</v>
      </c>
      <c r="D138" s="54"/>
      <c r="E138" s="53"/>
      <c r="F138" s="54"/>
      <c r="G138" s="32"/>
      <c r="H138" s="32"/>
      <c r="I138" s="32"/>
      <c r="J138" s="32"/>
      <c r="M138" s="50"/>
      <c r="N138" s="50"/>
      <c r="O138" s="50"/>
    </row>
    <row r="139" spans="1:18" ht="15.75">
      <c r="A139" s="53"/>
      <c r="B139" s="70">
        <f>B133/2080</f>
        <v>0.3981061231281704</v>
      </c>
      <c r="C139" s="54" t="s">
        <v>306</v>
      </c>
      <c r="D139" s="54"/>
      <c r="E139" s="53"/>
      <c r="F139" s="54"/>
      <c r="G139" s="32"/>
      <c r="H139" s="32"/>
      <c r="I139" s="32"/>
      <c r="J139" s="32"/>
      <c r="M139" s="50"/>
      <c r="N139" s="50"/>
      <c r="O139" s="50"/>
    </row>
    <row r="140" spans="1:18" ht="15.75">
      <c r="A140" s="53"/>
      <c r="B140" s="70">
        <f>B134/2080</f>
        <v>0.48705796001462098</v>
      </c>
      <c r="C140" s="54" t="s">
        <v>307</v>
      </c>
      <c r="D140" s="54"/>
      <c r="E140" s="53"/>
      <c r="F140" s="54"/>
      <c r="G140" s="32"/>
      <c r="H140" s="32"/>
      <c r="I140" s="32"/>
      <c r="J140" s="32"/>
      <c r="M140" s="50"/>
      <c r="N140" s="50"/>
      <c r="O140" s="50"/>
    </row>
    <row r="141" spans="1:18" s="1" customFormat="1" ht="15.75">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75">
      <c r="A142" s="35"/>
      <c r="B142" s="32"/>
      <c r="C142" s="33"/>
      <c r="D142" s="33"/>
      <c r="E142" s="32"/>
      <c r="F142" s="33"/>
      <c r="G142" s="32"/>
      <c r="H142" s="32"/>
      <c r="I142" s="32"/>
      <c r="J142" s="32"/>
      <c r="L142" s="107"/>
      <c r="M142" s="50"/>
      <c r="N142" s="50"/>
      <c r="O142" s="50"/>
      <c r="P142" s="31"/>
      <c r="Q142" s="57"/>
      <c r="R142" s="31"/>
    </row>
    <row r="143" spans="1:18" s="1" customFormat="1" ht="15.75">
      <c r="A143" s="61" t="s">
        <v>309</v>
      </c>
      <c r="B143" s="32"/>
      <c r="C143" s="33"/>
      <c r="D143" s="33"/>
      <c r="E143" s="32"/>
      <c r="F143" s="33"/>
      <c r="G143" s="32"/>
      <c r="H143" s="32"/>
      <c r="I143" s="32"/>
      <c r="J143" s="32"/>
      <c r="L143" s="107"/>
      <c r="M143" s="50"/>
      <c r="N143" s="50"/>
      <c r="O143" s="50"/>
      <c r="P143" s="31"/>
      <c r="Q143" s="57"/>
      <c r="R143" s="31"/>
    </row>
    <row r="144" spans="1:18" s="1" customFormat="1" ht="15.75">
      <c r="A144" s="52" t="s">
        <v>320</v>
      </c>
      <c r="B144" s="53"/>
      <c r="C144" s="54"/>
      <c r="D144" s="54"/>
      <c r="E144" s="53"/>
      <c r="F144" s="54"/>
      <c r="G144" s="56"/>
      <c r="H144" s="53"/>
      <c r="I144" s="53"/>
      <c r="J144" s="53"/>
      <c r="K144" s="56"/>
      <c r="L144" s="108"/>
      <c r="M144" s="50"/>
      <c r="N144" s="50"/>
      <c r="O144" s="50"/>
      <c r="P144" s="31"/>
      <c r="Q144" s="57"/>
      <c r="R144" s="31"/>
    </row>
    <row r="145" spans="1:18" s="1" customFormat="1" ht="15.75">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75">
      <c r="A146" s="58"/>
      <c r="B146" s="59" t="s">
        <v>353</v>
      </c>
      <c r="C146" s="55"/>
      <c r="D146" s="55"/>
      <c r="E146" s="56"/>
      <c r="F146" s="56"/>
      <c r="G146" s="53"/>
      <c r="H146" s="56"/>
      <c r="I146" s="56"/>
      <c r="J146" s="53"/>
      <c r="K146" s="56"/>
      <c r="L146" s="108"/>
      <c r="M146" s="77"/>
      <c r="N146" s="78"/>
      <c r="O146" s="55"/>
      <c r="P146" s="31"/>
      <c r="Q146" s="57"/>
      <c r="R146" s="31"/>
    </row>
    <row r="147" spans="1:18" s="1" customFormat="1" ht="15.75">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75">
      <c r="A148" s="58"/>
      <c r="B148" s="52" t="s">
        <v>354</v>
      </c>
      <c r="C148" s="54"/>
      <c r="D148" s="54"/>
      <c r="E148" s="60"/>
      <c r="F148" s="76"/>
      <c r="I148" s="53"/>
      <c r="J148" s="53"/>
      <c r="K148" s="56"/>
      <c r="L148" s="108"/>
      <c r="M148" s="78"/>
      <c r="N148" s="55"/>
      <c r="P148" s="31"/>
      <c r="Q148" s="57"/>
      <c r="R148" s="31"/>
    </row>
    <row r="149" spans="1:18" s="1" customFormat="1" ht="15.75">
      <c r="A149" s="36"/>
      <c r="B149" s="32"/>
      <c r="C149" s="33"/>
      <c r="D149" s="33"/>
      <c r="E149" s="32"/>
      <c r="F149" s="33"/>
      <c r="G149" s="32"/>
      <c r="H149" s="32"/>
      <c r="I149" s="32"/>
      <c r="J149" s="32"/>
      <c r="L149" s="107"/>
      <c r="M149" s="77"/>
      <c r="N149" s="77"/>
      <c r="O149" s="50"/>
      <c r="P149" s="31"/>
      <c r="Q149" s="57"/>
      <c r="R149" s="31"/>
    </row>
    <row r="150" spans="1:18" s="1" customFormat="1" ht="15.75">
      <c r="A150" s="32"/>
      <c r="B150" s="32"/>
      <c r="C150" s="33"/>
      <c r="D150" s="33"/>
      <c r="E150" s="32"/>
      <c r="F150" s="33"/>
      <c r="G150" s="32"/>
      <c r="H150" s="32"/>
      <c r="I150" s="32"/>
      <c r="J150" s="32"/>
      <c r="L150" s="107"/>
      <c r="M150" s="50"/>
      <c r="N150" s="50"/>
      <c r="O150" s="50"/>
      <c r="P150" s="31"/>
      <c r="Q150" s="57"/>
      <c r="R150" s="31"/>
    </row>
    <row r="151" spans="1:18" s="56" customFormat="1" ht="15.75">
      <c r="A151" s="61" t="s">
        <v>310</v>
      </c>
      <c r="B151" s="53"/>
      <c r="C151" s="54"/>
      <c r="D151" s="54"/>
      <c r="E151" s="53"/>
      <c r="F151" s="54"/>
      <c r="G151" s="53"/>
      <c r="H151" s="53"/>
      <c r="I151" s="53"/>
      <c r="J151" s="53"/>
      <c r="L151" s="108"/>
      <c r="M151" s="50"/>
      <c r="N151" s="50"/>
      <c r="O151" s="50"/>
      <c r="P151" s="31"/>
      <c r="Q151" s="57"/>
      <c r="R151" s="57"/>
    </row>
    <row r="152" spans="1:18" s="56" customFormat="1" ht="15.75">
      <c r="A152" s="52" t="s">
        <v>355</v>
      </c>
      <c r="C152" s="54"/>
      <c r="D152" s="54"/>
      <c r="E152" s="54"/>
      <c r="F152" s="53"/>
      <c r="G152" s="53"/>
      <c r="K152" s="60"/>
      <c r="L152" s="109"/>
      <c r="M152" s="77"/>
      <c r="N152" s="77"/>
      <c r="O152" s="77"/>
      <c r="P152" s="57"/>
      <c r="Q152" s="57"/>
      <c r="R152" s="57"/>
    </row>
    <row r="153" spans="1:18" s="56" customFormat="1" ht="15.75">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75">
      <c r="A154" s="63"/>
      <c r="B154" s="56"/>
      <c r="C154" s="56"/>
      <c r="D154" s="55"/>
      <c r="E154" s="56"/>
      <c r="F154" s="56"/>
      <c r="G154" s="56"/>
      <c r="H154" s="56"/>
      <c r="I154" s="56"/>
      <c r="J154" s="56"/>
      <c r="K154" s="56"/>
      <c r="L154" s="108"/>
      <c r="M154" s="77"/>
      <c r="N154" s="77"/>
      <c r="O154" s="77"/>
    </row>
    <row r="155" spans="1:18" s="56" customFormat="1" ht="15.75">
      <c r="A155" s="61" t="s">
        <v>311</v>
      </c>
      <c r="D155" s="55"/>
      <c r="L155" s="108"/>
      <c r="M155" s="77"/>
      <c r="N155" s="77"/>
      <c r="O155" s="77"/>
      <c r="P155" s="57"/>
      <c r="Q155" s="31"/>
      <c r="R155" s="57"/>
    </row>
    <row r="156" spans="1:18" s="56" customFormat="1" ht="15.75">
      <c r="A156" s="52" t="s">
        <v>321</v>
      </c>
      <c r="D156" s="55"/>
      <c r="L156" s="108"/>
      <c r="M156" s="77"/>
      <c r="N156" s="77"/>
      <c r="O156" s="77"/>
      <c r="P156" s="57"/>
      <c r="Q156" s="31"/>
      <c r="R156" s="57"/>
    </row>
    <row r="157" spans="1:18" s="56" customFormat="1" ht="15.75">
      <c r="A157" s="63" t="s">
        <v>356</v>
      </c>
      <c r="B157" s="63"/>
      <c r="D157" s="55"/>
      <c r="L157" s="108"/>
      <c r="M157" s="77"/>
      <c r="N157" s="77"/>
      <c r="O157" s="77"/>
      <c r="P157" s="57"/>
      <c r="Q157" s="31"/>
      <c r="R157" s="57"/>
    </row>
    <row r="158" spans="1:18" s="56" customFormat="1" ht="15.75">
      <c r="A158" s="64">
        <f>ROUND('January 1 2019'!A162*1.01,3)</f>
        <v>0</v>
      </c>
      <c r="B158" s="65" t="s">
        <v>357</v>
      </c>
      <c r="C158" s="63" t="s">
        <v>314</v>
      </c>
      <c r="D158" s="55"/>
      <c r="L158" s="108"/>
      <c r="M158" s="77"/>
      <c r="N158" s="77"/>
      <c r="O158" s="77"/>
      <c r="P158" s="57"/>
      <c r="Q158" s="31"/>
      <c r="R158" s="57"/>
    </row>
    <row r="159" spans="1:18" s="57" customFormat="1" ht="15.75">
      <c r="A159" s="56"/>
      <c r="B159" s="63"/>
      <c r="C159" s="56"/>
      <c r="D159" s="55"/>
      <c r="E159" s="56"/>
      <c r="F159" s="56"/>
      <c r="G159" s="56"/>
      <c r="H159" s="56"/>
      <c r="I159" s="56"/>
      <c r="J159" s="56"/>
      <c r="K159" s="56"/>
      <c r="L159" s="108"/>
      <c r="M159" s="77"/>
      <c r="N159" s="77"/>
      <c r="O159" s="77"/>
      <c r="Q159" s="31"/>
    </row>
    <row r="160" spans="1:18" s="56" customFormat="1" ht="15.75">
      <c r="A160" s="63" t="s">
        <v>312</v>
      </c>
      <c r="B160" s="63"/>
      <c r="D160" s="55"/>
      <c r="L160" s="108"/>
      <c r="M160" s="77"/>
      <c r="N160" s="77"/>
      <c r="O160" s="77"/>
      <c r="P160" s="57"/>
      <c r="Q160" s="31"/>
      <c r="R160" s="57"/>
    </row>
    <row r="161" spans="1:22" s="56" customFormat="1" ht="15.75">
      <c r="A161" s="64">
        <f>ROUND('January 1 2019'!A165*1.01,3)</f>
        <v>0</v>
      </c>
      <c r="B161" s="63" t="s">
        <v>358</v>
      </c>
      <c r="D161" s="55"/>
      <c r="L161" s="110"/>
      <c r="M161" s="77"/>
      <c r="N161" s="77"/>
      <c r="O161" s="77"/>
      <c r="P161" s="57"/>
      <c r="Q161" s="31"/>
      <c r="R161" s="57"/>
      <c r="U161" s="56" t="s">
        <v>325</v>
      </c>
      <c r="V161" s="56" t="s">
        <v>315</v>
      </c>
    </row>
    <row r="162" spans="1:22" s="56" customFormat="1" ht="15.75">
      <c r="B162" s="63" t="s">
        <v>317</v>
      </c>
      <c r="D162" s="55"/>
      <c r="L162" s="108"/>
      <c r="M162" s="63"/>
      <c r="N162" s="77"/>
      <c r="O162" s="77"/>
      <c r="P162" s="57"/>
      <c r="Q162" s="31"/>
      <c r="R162" s="57"/>
    </row>
    <row r="163" spans="1:22" s="56" customFormat="1" ht="15.75">
      <c r="D163" s="55"/>
      <c r="G163" s="64"/>
      <c r="L163" s="108"/>
      <c r="N163" s="57"/>
      <c r="O163" s="57"/>
      <c r="P163" s="57"/>
      <c r="Q163" s="31"/>
      <c r="R163" s="57"/>
    </row>
    <row r="164" spans="1:22" ht="15.75">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7109375" defaultRowHeight="15"/>
  <cols>
    <col min="1" max="1" width="8.7109375" style="118"/>
    <col min="2" max="2" width="7.5703125" style="118" bestFit="1" customWidth="1"/>
    <col min="3" max="4" width="11.28515625" style="119" customWidth="1"/>
    <col min="5" max="10" width="12.5703125" style="119" customWidth="1"/>
    <col min="11" max="11" width="22.7109375" style="120" customWidth="1"/>
    <col min="12" max="12" width="10.28515625" style="119" customWidth="1"/>
    <col min="13" max="18" width="19" style="119" customWidth="1"/>
    <col min="19" max="19" width="22.28515625" style="120" customWidth="1"/>
    <col min="20" max="20" width="12.7109375" style="121" customWidth="1"/>
    <col min="21" max="21" width="13.7109375" style="118" customWidth="1"/>
    <col min="22" max="26" width="15.5703125" style="119" customWidth="1"/>
    <col min="27" max="27" width="17" style="120" customWidth="1"/>
    <col min="28" max="33" width="17" style="121" customWidth="1"/>
    <col min="34" max="34" width="17" style="122" customWidth="1"/>
    <col min="35" max="35" width="11.28515625" style="119" customWidth="1"/>
    <col min="36" max="40" width="15.42578125" style="119" customWidth="1"/>
    <col min="41" max="41" width="25" style="124" customWidth="1"/>
    <col min="42" max="42" width="9.7109375" style="119" bestFit="1" customWidth="1"/>
    <col min="43" max="45" width="10.7109375" style="119" customWidth="1"/>
    <col min="46" max="46" width="12.42578125" style="119" customWidth="1"/>
    <col min="47" max="47" width="21.42578125" style="125" bestFit="1" customWidth="1"/>
    <col min="48" max="48" width="8.7109375" style="118"/>
    <col min="49" max="50" width="8.7109375" style="118" customWidth="1"/>
    <col min="51" max="51" width="8.7109375" style="118" hidden="1" customWidth="1"/>
    <col min="52" max="52" width="8.7109375" style="118"/>
    <col min="53" max="257" width="8.7109375" style="119"/>
    <col min="258" max="258" width="7.5703125" style="119" bestFit="1" customWidth="1"/>
    <col min="259" max="260" width="11.28515625" style="119" customWidth="1"/>
    <col min="261" max="266" width="12.5703125" style="119" customWidth="1"/>
    <col min="267" max="267" width="22.7109375" style="119" customWidth="1"/>
    <col min="268" max="268" width="10.28515625" style="119" customWidth="1"/>
    <col min="269" max="274" width="19" style="119" customWidth="1"/>
    <col min="275" max="275" width="22.28515625" style="119" customWidth="1"/>
    <col min="276" max="276" width="12.7109375" style="119" customWidth="1"/>
    <col min="277" max="277" width="13.7109375" style="119" customWidth="1"/>
    <col min="278" max="282" width="15.5703125" style="119" customWidth="1"/>
    <col min="283" max="290" width="17" style="119" customWidth="1"/>
    <col min="291" max="291" width="11.28515625" style="119" customWidth="1"/>
    <col min="292" max="296" width="15.42578125" style="119" customWidth="1"/>
    <col min="297" max="297" width="25" style="119" customWidth="1"/>
    <col min="298" max="298" width="9.7109375" style="119" bestFit="1" customWidth="1"/>
    <col min="299" max="301" width="10.7109375" style="119" customWidth="1"/>
    <col min="302" max="302" width="12.42578125" style="119" customWidth="1"/>
    <col min="303" max="303" width="21.42578125" style="119" bestFit="1" customWidth="1"/>
    <col min="304" max="304" width="8.7109375" style="119"/>
    <col min="305" max="306" width="8.7109375" style="119" customWidth="1"/>
    <col min="307" max="307" width="0" style="119" hidden="1" customWidth="1"/>
    <col min="308" max="513" width="8.7109375" style="119"/>
    <col min="514" max="514" width="7.5703125" style="119" bestFit="1" customWidth="1"/>
    <col min="515" max="516" width="11.28515625" style="119" customWidth="1"/>
    <col min="517" max="522" width="12.5703125" style="119" customWidth="1"/>
    <col min="523" max="523" width="22.7109375" style="119" customWidth="1"/>
    <col min="524" max="524" width="10.28515625" style="119" customWidth="1"/>
    <col min="525" max="530" width="19" style="119" customWidth="1"/>
    <col min="531" max="531" width="22.28515625" style="119" customWidth="1"/>
    <col min="532" max="532" width="12.7109375" style="119" customWidth="1"/>
    <col min="533" max="533" width="13.7109375" style="119" customWidth="1"/>
    <col min="534" max="538" width="15.5703125" style="119" customWidth="1"/>
    <col min="539" max="546" width="17" style="119" customWidth="1"/>
    <col min="547" max="547" width="11.28515625" style="119" customWidth="1"/>
    <col min="548" max="552" width="15.42578125" style="119" customWidth="1"/>
    <col min="553" max="553" width="25" style="119" customWidth="1"/>
    <col min="554" max="554" width="9.7109375" style="119" bestFit="1" customWidth="1"/>
    <col min="555" max="557" width="10.7109375" style="119" customWidth="1"/>
    <col min="558" max="558" width="12.42578125" style="119" customWidth="1"/>
    <col min="559" max="559" width="21.42578125" style="119" bestFit="1" customWidth="1"/>
    <col min="560" max="560" width="8.7109375" style="119"/>
    <col min="561" max="562" width="8.7109375" style="119" customWidth="1"/>
    <col min="563" max="563" width="0" style="119" hidden="1" customWidth="1"/>
    <col min="564" max="769" width="8.7109375" style="119"/>
    <col min="770" max="770" width="7.5703125" style="119" bestFit="1" customWidth="1"/>
    <col min="771" max="772" width="11.28515625" style="119" customWidth="1"/>
    <col min="773" max="778" width="12.5703125" style="119" customWidth="1"/>
    <col min="779" max="779" width="22.7109375" style="119" customWidth="1"/>
    <col min="780" max="780" width="10.28515625" style="119" customWidth="1"/>
    <col min="781" max="786" width="19" style="119" customWidth="1"/>
    <col min="787" max="787" width="22.28515625" style="119" customWidth="1"/>
    <col min="788" max="788" width="12.7109375" style="119" customWidth="1"/>
    <col min="789" max="789" width="13.7109375" style="119" customWidth="1"/>
    <col min="790" max="794" width="15.5703125" style="119" customWidth="1"/>
    <col min="795" max="802" width="17" style="119" customWidth="1"/>
    <col min="803" max="803" width="11.28515625" style="119" customWidth="1"/>
    <col min="804" max="808" width="15.42578125" style="119" customWidth="1"/>
    <col min="809" max="809" width="25" style="119" customWidth="1"/>
    <col min="810" max="810" width="9.7109375" style="119" bestFit="1" customWidth="1"/>
    <col min="811" max="813" width="10.7109375" style="119" customWidth="1"/>
    <col min="814" max="814" width="12.42578125" style="119" customWidth="1"/>
    <col min="815" max="815" width="21.42578125" style="119" bestFit="1" customWidth="1"/>
    <col min="816" max="816" width="8.7109375" style="119"/>
    <col min="817" max="818" width="8.7109375" style="119" customWidth="1"/>
    <col min="819" max="819" width="0" style="119" hidden="1" customWidth="1"/>
    <col min="820" max="1025" width="8.7109375" style="119"/>
    <col min="1026" max="1026" width="7.5703125" style="119" bestFit="1" customWidth="1"/>
    <col min="1027" max="1028" width="11.28515625" style="119" customWidth="1"/>
    <col min="1029" max="1034" width="12.5703125" style="119" customWidth="1"/>
    <col min="1035" max="1035" width="22.7109375" style="119" customWidth="1"/>
    <col min="1036" max="1036" width="10.28515625" style="119" customWidth="1"/>
    <col min="1037" max="1042" width="19" style="119" customWidth="1"/>
    <col min="1043" max="1043" width="22.28515625" style="119" customWidth="1"/>
    <col min="1044" max="1044" width="12.7109375" style="119" customWidth="1"/>
    <col min="1045" max="1045" width="13.7109375" style="119" customWidth="1"/>
    <col min="1046" max="1050" width="15.5703125" style="119" customWidth="1"/>
    <col min="1051" max="1058" width="17" style="119" customWidth="1"/>
    <col min="1059" max="1059" width="11.28515625" style="119" customWidth="1"/>
    <col min="1060" max="1064" width="15.42578125" style="119" customWidth="1"/>
    <col min="1065" max="1065" width="25" style="119" customWidth="1"/>
    <col min="1066" max="1066" width="9.7109375" style="119" bestFit="1" customWidth="1"/>
    <col min="1067" max="1069" width="10.7109375" style="119" customWidth="1"/>
    <col min="1070" max="1070" width="12.42578125" style="119" customWidth="1"/>
    <col min="1071" max="1071" width="21.42578125" style="119" bestFit="1" customWidth="1"/>
    <col min="1072" max="1072" width="8.7109375" style="119"/>
    <col min="1073" max="1074" width="8.7109375" style="119" customWidth="1"/>
    <col min="1075" max="1075" width="0" style="119" hidden="1" customWidth="1"/>
    <col min="1076" max="1281" width="8.7109375" style="119"/>
    <col min="1282" max="1282" width="7.5703125" style="119" bestFit="1" customWidth="1"/>
    <col min="1283" max="1284" width="11.28515625" style="119" customWidth="1"/>
    <col min="1285" max="1290" width="12.5703125" style="119" customWidth="1"/>
    <col min="1291" max="1291" width="22.7109375" style="119" customWidth="1"/>
    <col min="1292" max="1292" width="10.28515625" style="119" customWidth="1"/>
    <col min="1293" max="1298" width="19" style="119" customWidth="1"/>
    <col min="1299" max="1299" width="22.28515625" style="119" customWidth="1"/>
    <col min="1300" max="1300" width="12.7109375" style="119" customWidth="1"/>
    <col min="1301" max="1301" width="13.7109375" style="119" customWidth="1"/>
    <col min="1302" max="1306" width="15.5703125" style="119" customWidth="1"/>
    <col min="1307" max="1314" width="17" style="119" customWidth="1"/>
    <col min="1315" max="1315" width="11.28515625" style="119" customWidth="1"/>
    <col min="1316" max="1320" width="15.42578125" style="119" customWidth="1"/>
    <col min="1321" max="1321" width="25" style="119" customWidth="1"/>
    <col min="1322" max="1322" width="9.7109375" style="119" bestFit="1" customWidth="1"/>
    <col min="1323" max="1325" width="10.7109375" style="119" customWidth="1"/>
    <col min="1326" max="1326" width="12.42578125" style="119" customWidth="1"/>
    <col min="1327" max="1327" width="21.42578125" style="119" bestFit="1" customWidth="1"/>
    <col min="1328" max="1328" width="8.7109375" style="119"/>
    <col min="1329" max="1330" width="8.7109375" style="119" customWidth="1"/>
    <col min="1331" max="1331" width="0" style="119" hidden="1" customWidth="1"/>
    <col min="1332" max="1537" width="8.7109375" style="119"/>
    <col min="1538" max="1538" width="7.5703125" style="119" bestFit="1" customWidth="1"/>
    <col min="1539" max="1540" width="11.28515625" style="119" customWidth="1"/>
    <col min="1541" max="1546" width="12.5703125" style="119" customWidth="1"/>
    <col min="1547" max="1547" width="22.7109375" style="119" customWidth="1"/>
    <col min="1548" max="1548" width="10.28515625" style="119" customWidth="1"/>
    <col min="1549" max="1554" width="19" style="119" customWidth="1"/>
    <col min="1555" max="1555" width="22.28515625" style="119" customWidth="1"/>
    <col min="1556" max="1556" width="12.7109375" style="119" customWidth="1"/>
    <col min="1557" max="1557" width="13.7109375" style="119" customWidth="1"/>
    <col min="1558" max="1562" width="15.5703125" style="119" customWidth="1"/>
    <col min="1563" max="1570" width="17" style="119" customWidth="1"/>
    <col min="1571" max="1571" width="11.28515625" style="119" customWidth="1"/>
    <col min="1572" max="1576" width="15.42578125" style="119" customWidth="1"/>
    <col min="1577" max="1577" width="25" style="119" customWidth="1"/>
    <col min="1578" max="1578" width="9.7109375" style="119" bestFit="1" customWidth="1"/>
    <col min="1579" max="1581" width="10.7109375" style="119" customWidth="1"/>
    <col min="1582" max="1582" width="12.42578125" style="119" customWidth="1"/>
    <col min="1583" max="1583" width="21.42578125" style="119" bestFit="1" customWidth="1"/>
    <col min="1584" max="1584" width="8.7109375" style="119"/>
    <col min="1585" max="1586" width="8.7109375" style="119" customWidth="1"/>
    <col min="1587" max="1587" width="0" style="119" hidden="1" customWidth="1"/>
    <col min="1588" max="1793" width="8.7109375" style="119"/>
    <col min="1794" max="1794" width="7.5703125" style="119" bestFit="1" customWidth="1"/>
    <col min="1795" max="1796" width="11.28515625" style="119" customWidth="1"/>
    <col min="1797" max="1802" width="12.5703125" style="119" customWidth="1"/>
    <col min="1803" max="1803" width="22.7109375" style="119" customWidth="1"/>
    <col min="1804" max="1804" width="10.28515625" style="119" customWidth="1"/>
    <col min="1805" max="1810" width="19" style="119" customWidth="1"/>
    <col min="1811" max="1811" width="22.28515625" style="119" customWidth="1"/>
    <col min="1812" max="1812" width="12.7109375" style="119" customWidth="1"/>
    <col min="1813" max="1813" width="13.7109375" style="119" customWidth="1"/>
    <col min="1814" max="1818" width="15.5703125" style="119" customWidth="1"/>
    <col min="1819" max="1826" width="17" style="119" customWidth="1"/>
    <col min="1827" max="1827" width="11.28515625" style="119" customWidth="1"/>
    <col min="1828" max="1832" width="15.42578125" style="119" customWidth="1"/>
    <col min="1833" max="1833" width="25" style="119" customWidth="1"/>
    <col min="1834" max="1834" width="9.7109375" style="119" bestFit="1" customWidth="1"/>
    <col min="1835" max="1837" width="10.7109375" style="119" customWidth="1"/>
    <col min="1838" max="1838" width="12.42578125" style="119" customWidth="1"/>
    <col min="1839" max="1839" width="21.42578125" style="119" bestFit="1" customWidth="1"/>
    <col min="1840" max="1840" width="8.7109375" style="119"/>
    <col min="1841" max="1842" width="8.7109375" style="119" customWidth="1"/>
    <col min="1843" max="1843" width="0" style="119" hidden="1" customWidth="1"/>
    <col min="1844" max="2049" width="8.7109375" style="119"/>
    <col min="2050" max="2050" width="7.5703125" style="119" bestFit="1" customWidth="1"/>
    <col min="2051" max="2052" width="11.28515625" style="119" customWidth="1"/>
    <col min="2053" max="2058" width="12.5703125" style="119" customWidth="1"/>
    <col min="2059" max="2059" width="22.7109375" style="119" customWidth="1"/>
    <col min="2060" max="2060" width="10.28515625" style="119" customWidth="1"/>
    <col min="2061" max="2066" width="19" style="119" customWidth="1"/>
    <col min="2067" max="2067" width="22.28515625" style="119" customWidth="1"/>
    <col min="2068" max="2068" width="12.7109375" style="119" customWidth="1"/>
    <col min="2069" max="2069" width="13.7109375" style="119" customWidth="1"/>
    <col min="2070" max="2074" width="15.5703125" style="119" customWidth="1"/>
    <col min="2075" max="2082" width="17" style="119" customWidth="1"/>
    <col min="2083" max="2083" width="11.28515625" style="119" customWidth="1"/>
    <col min="2084" max="2088" width="15.42578125" style="119" customWidth="1"/>
    <col min="2089" max="2089" width="25" style="119" customWidth="1"/>
    <col min="2090" max="2090" width="9.7109375" style="119" bestFit="1" customWidth="1"/>
    <col min="2091" max="2093" width="10.7109375" style="119" customWidth="1"/>
    <col min="2094" max="2094" width="12.42578125" style="119" customWidth="1"/>
    <col min="2095" max="2095" width="21.42578125" style="119" bestFit="1" customWidth="1"/>
    <col min="2096" max="2096" width="8.7109375" style="119"/>
    <col min="2097" max="2098" width="8.7109375" style="119" customWidth="1"/>
    <col min="2099" max="2099" width="0" style="119" hidden="1" customWidth="1"/>
    <col min="2100" max="2305" width="8.7109375" style="119"/>
    <col min="2306" max="2306" width="7.5703125" style="119" bestFit="1" customWidth="1"/>
    <col min="2307" max="2308" width="11.28515625" style="119" customWidth="1"/>
    <col min="2309" max="2314" width="12.5703125" style="119" customWidth="1"/>
    <col min="2315" max="2315" width="22.7109375" style="119" customWidth="1"/>
    <col min="2316" max="2316" width="10.28515625" style="119" customWidth="1"/>
    <col min="2317" max="2322" width="19" style="119" customWidth="1"/>
    <col min="2323" max="2323" width="22.28515625" style="119" customWidth="1"/>
    <col min="2324" max="2324" width="12.7109375" style="119" customWidth="1"/>
    <col min="2325" max="2325" width="13.7109375" style="119" customWidth="1"/>
    <col min="2326" max="2330" width="15.5703125" style="119" customWidth="1"/>
    <col min="2331" max="2338" width="17" style="119" customWidth="1"/>
    <col min="2339" max="2339" width="11.28515625" style="119" customWidth="1"/>
    <col min="2340" max="2344" width="15.42578125" style="119" customWidth="1"/>
    <col min="2345" max="2345" width="25" style="119" customWidth="1"/>
    <col min="2346" max="2346" width="9.7109375" style="119" bestFit="1" customWidth="1"/>
    <col min="2347" max="2349" width="10.7109375" style="119" customWidth="1"/>
    <col min="2350" max="2350" width="12.42578125" style="119" customWidth="1"/>
    <col min="2351" max="2351" width="21.42578125" style="119" bestFit="1" customWidth="1"/>
    <col min="2352" max="2352" width="8.7109375" style="119"/>
    <col min="2353" max="2354" width="8.7109375" style="119" customWidth="1"/>
    <col min="2355" max="2355" width="0" style="119" hidden="1" customWidth="1"/>
    <col min="2356" max="2561" width="8.7109375" style="119"/>
    <col min="2562" max="2562" width="7.5703125" style="119" bestFit="1" customWidth="1"/>
    <col min="2563" max="2564" width="11.28515625" style="119" customWidth="1"/>
    <col min="2565" max="2570" width="12.5703125" style="119" customWidth="1"/>
    <col min="2571" max="2571" width="22.7109375" style="119" customWidth="1"/>
    <col min="2572" max="2572" width="10.28515625" style="119" customWidth="1"/>
    <col min="2573" max="2578" width="19" style="119" customWidth="1"/>
    <col min="2579" max="2579" width="22.28515625" style="119" customWidth="1"/>
    <col min="2580" max="2580" width="12.7109375" style="119" customWidth="1"/>
    <col min="2581" max="2581" width="13.7109375" style="119" customWidth="1"/>
    <col min="2582" max="2586" width="15.5703125" style="119" customWidth="1"/>
    <col min="2587" max="2594" width="17" style="119" customWidth="1"/>
    <col min="2595" max="2595" width="11.28515625" style="119" customWidth="1"/>
    <col min="2596" max="2600" width="15.42578125" style="119" customWidth="1"/>
    <col min="2601" max="2601" width="25" style="119" customWidth="1"/>
    <col min="2602" max="2602" width="9.7109375" style="119" bestFit="1" customWidth="1"/>
    <col min="2603" max="2605" width="10.7109375" style="119" customWidth="1"/>
    <col min="2606" max="2606" width="12.42578125" style="119" customWidth="1"/>
    <col min="2607" max="2607" width="21.42578125" style="119" bestFit="1" customWidth="1"/>
    <col min="2608" max="2608" width="8.7109375" style="119"/>
    <col min="2609" max="2610" width="8.7109375" style="119" customWidth="1"/>
    <col min="2611" max="2611" width="0" style="119" hidden="1" customWidth="1"/>
    <col min="2612" max="2817" width="8.7109375" style="119"/>
    <col min="2818" max="2818" width="7.5703125" style="119" bestFit="1" customWidth="1"/>
    <col min="2819" max="2820" width="11.28515625" style="119" customWidth="1"/>
    <col min="2821" max="2826" width="12.5703125" style="119" customWidth="1"/>
    <col min="2827" max="2827" width="22.7109375" style="119" customWidth="1"/>
    <col min="2828" max="2828" width="10.28515625" style="119" customWidth="1"/>
    <col min="2829" max="2834" width="19" style="119" customWidth="1"/>
    <col min="2835" max="2835" width="22.28515625" style="119" customWidth="1"/>
    <col min="2836" max="2836" width="12.7109375" style="119" customWidth="1"/>
    <col min="2837" max="2837" width="13.7109375" style="119" customWidth="1"/>
    <col min="2838" max="2842" width="15.5703125" style="119" customWidth="1"/>
    <col min="2843" max="2850" width="17" style="119" customWidth="1"/>
    <col min="2851" max="2851" width="11.28515625" style="119" customWidth="1"/>
    <col min="2852" max="2856" width="15.42578125" style="119" customWidth="1"/>
    <col min="2857" max="2857" width="25" style="119" customWidth="1"/>
    <col min="2858" max="2858" width="9.7109375" style="119" bestFit="1" customWidth="1"/>
    <col min="2859" max="2861" width="10.7109375" style="119" customWidth="1"/>
    <col min="2862" max="2862" width="12.42578125" style="119" customWidth="1"/>
    <col min="2863" max="2863" width="21.42578125" style="119" bestFit="1" customWidth="1"/>
    <col min="2864" max="2864" width="8.7109375" style="119"/>
    <col min="2865" max="2866" width="8.7109375" style="119" customWidth="1"/>
    <col min="2867" max="2867" width="0" style="119" hidden="1" customWidth="1"/>
    <col min="2868" max="3073" width="8.7109375" style="119"/>
    <col min="3074" max="3074" width="7.5703125" style="119" bestFit="1" customWidth="1"/>
    <col min="3075" max="3076" width="11.28515625" style="119" customWidth="1"/>
    <col min="3077" max="3082" width="12.5703125" style="119" customWidth="1"/>
    <col min="3083" max="3083" width="22.7109375" style="119" customWidth="1"/>
    <col min="3084" max="3084" width="10.28515625" style="119" customWidth="1"/>
    <col min="3085" max="3090" width="19" style="119" customWidth="1"/>
    <col min="3091" max="3091" width="22.28515625" style="119" customWidth="1"/>
    <col min="3092" max="3092" width="12.7109375" style="119" customWidth="1"/>
    <col min="3093" max="3093" width="13.7109375" style="119" customWidth="1"/>
    <col min="3094" max="3098" width="15.5703125" style="119" customWidth="1"/>
    <col min="3099" max="3106" width="17" style="119" customWidth="1"/>
    <col min="3107" max="3107" width="11.28515625" style="119" customWidth="1"/>
    <col min="3108" max="3112" width="15.42578125" style="119" customWidth="1"/>
    <col min="3113" max="3113" width="25" style="119" customWidth="1"/>
    <col min="3114" max="3114" width="9.7109375" style="119" bestFit="1" customWidth="1"/>
    <col min="3115" max="3117" width="10.7109375" style="119" customWidth="1"/>
    <col min="3118" max="3118" width="12.42578125" style="119" customWidth="1"/>
    <col min="3119" max="3119" width="21.42578125" style="119" bestFit="1" customWidth="1"/>
    <col min="3120" max="3120" width="8.7109375" style="119"/>
    <col min="3121" max="3122" width="8.7109375" style="119" customWidth="1"/>
    <col min="3123" max="3123" width="0" style="119" hidden="1" customWidth="1"/>
    <col min="3124" max="3329" width="8.7109375" style="119"/>
    <col min="3330" max="3330" width="7.5703125" style="119" bestFit="1" customWidth="1"/>
    <col min="3331" max="3332" width="11.28515625" style="119" customWidth="1"/>
    <col min="3333" max="3338" width="12.5703125" style="119" customWidth="1"/>
    <col min="3339" max="3339" width="22.7109375" style="119" customWidth="1"/>
    <col min="3340" max="3340" width="10.28515625" style="119" customWidth="1"/>
    <col min="3341" max="3346" width="19" style="119" customWidth="1"/>
    <col min="3347" max="3347" width="22.28515625" style="119" customWidth="1"/>
    <col min="3348" max="3348" width="12.7109375" style="119" customWidth="1"/>
    <col min="3349" max="3349" width="13.7109375" style="119" customWidth="1"/>
    <col min="3350" max="3354" width="15.5703125" style="119" customWidth="1"/>
    <col min="3355" max="3362" width="17" style="119" customWidth="1"/>
    <col min="3363" max="3363" width="11.28515625" style="119" customWidth="1"/>
    <col min="3364" max="3368" width="15.42578125" style="119" customWidth="1"/>
    <col min="3369" max="3369" width="25" style="119" customWidth="1"/>
    <col min="3370" max="3370" width="9.7109375" style="119" bestFit="1" customWidth="1"/>
    <col min="3371" max="3373" width="10.7109375" style="119" customWidth="1"/>
    <col min="3374" max="3374" width="12.42578125" style="119" customWidth="1"/>
    <col min="3375" max="3375" width="21.42578125" style="119" bestFit="1" customWidth="1"/>
    <col min="3376" max="3376" width="8.7109375" style="119"/>
    <col min="3377" max="3378" width="8.7109375" style="119" customWidth="1"/>
    <col min="3379" max="3379" width="0" style="119" hidden="1" customWidth="1"/>
    <col min="3380" max="3585" width="8.7109375" style="119"/>
    <col min="3586" max="3586" width="7.5703125" style="119" bestFit="1" customWidth="1"/>
    <col min="3587" max="3588" width="11.28515625" style="119" customWidth="1"/>
    <col min="3589" max="3594" width="12.5703125" style="119" customWidth="1"/>
    <col min="3595" max="3595" width="22.7109375" style="119" customWidth="1"/>
    <col min="3596" max="3596" width="10.28515625" style="119" customWidth="1"/>
    <col min="3597" max="3602" width="19" style="119" customWidth="1"/>
    <col min="3603" max="3603" width="22.28515625" style="119" customWidth="1"/>
    <col min="3604" max="3604" width="12.7109375" style="119" customWidth="1"/>
    <col min="3605" max="3605" width="13.7109375" style="119" customWidth="1"/>
    <col min="3606" max="3610" width="15.5703125" style="119" customWidth="1"/>
    <col min="3611" max="3618" width="17" style="119" customWidth="1"/>
    <col min="3619" max="3619" width="11.28515625" style="119" customWidth="1"/>
    <col min="3620" max="3624" width="15.42578125" style="119" customWidth="1"/>
    <col min="3625" max="3625" width="25" style="119" customWidth="1"/>
    <col min="3626" max="3626" width="9.7109375" style="119" bestFit="1" customWidth="1"/>
    <col min="3627" max="3629" width="10.7109375" style="119" customWidth="1"/>
    <col min="3630" max="3630" width="12.42578125" style="119" customWidth="1"/>
    <col min="3631" max="3631" width="21.42578125" style="119" bestFit="1" customWidth="1"/>
    <col min="3632" max="3632" width="8.7109375" style="119"/>
    <col min="3633" max="3634" width="8.7109375" style="119" customWidth="1"/>
    <col min="3635" max="3635" width="0" style="119" hidden="1" customWidth="1"/>
    <col min="3636" max="3841" width="8.7109375" style="119"/>
    <col min="3842" max="3842" width="7.5703125" style="119" bestFit="1" customWidth="1"/>
    <col min="3843" max="3844" width="11.28515625" style="119" customWidth="1"/>
    <col min="3845" max="3850" width="12.5703125" style="119" customWidth="1"/>
    <col min="3851" max="3851" width="22.7109375" style="119" customWidth="1"/>
    <col min="3852" max="3852" width="10.28515625" style="119" customWidth="1"/>
    <col min="3853" max="3858" width="19" style="119" customWidth="1"/>
    <col min="3859" max="3859" width="22.28515625" style="119" customWidth="1"/>
    <col min="3860" max="3860" width="12.7109375" style="119" customWidth="1"/>
    <col min="3861" max="3861" width="13.7109375" style="119" customWidth="1"/>
    <col min="3862" max="3866" width="15.5703125" style="119" customWidth="1"/>
    <col min="3867" max="3874" width="17" style="119" customWidth="1"/>
    <col min="3875" max="3875" width="11.28515625" style="119" customWidth="1"/>
    <col min="3876" max="3880" width="15.42578125" style="119" customWidth="1"/>
    <col min="3881" max="3881" width="25" style="119" customWidth="1"/>
    <col min="3882" max="3882" width="9.7109375" style="119" bestFit="1" customWidth="1"/>
    <col min="3883" max="3885" width="10.7109375" style="119" customWidth="1"/>
    <col min="3886" max="3886" width="12.42578125" style="119" customWidth="1"/>
    <col min="3887" max="3887" width="21.42578125" style="119" bestFit="1" customWidth="1"/>
    <col min="3888" max="3888" width="8.7109375" style="119"/>
    <col min="3889" max="3890" width="8.7109375" style="119" customWidth="1"/>
    <col min="3891" max="3891" width="0" style="119" hidden="1" customWidth="1"/>
    <col min="3892" max="4097" width="8.7109375" style="119"/>
    <col min="4098" max="4098" width="7.5703125" style="119" bestFit="1" customWidth="1"/>
    <col min="4099" max="4100" width="11.28515625" style="119" customWidth="1"/>
    <col min="4101" max="4106" width="12.5703125" style="119" customWidth="1"/>
    <col min="4107" max="4107" width="22.7109375" style="119" customWidth="1"/>
    <col min="4108" max="4108" width="10.28515625" style="119" customWidth="1"/>
    <col min="4109" max="4114" width="19" style="119" customWidth="1"/>
    <col min="4115" max="4115" width="22.28515625" style="119" customWidth="1"/>
    <col min="4116" max="4116" width="12.7109375" style="119" customWidth="1"/>
    <col min="4117" max="4117" width="13.7109375" style="119" customWidth="1"/>
    <col min="4118" max="4122" width="15.5703125" style="119" customWidth="1"/>
    <col min="4123" max="4130" width="17" style="119" customWidth="1"/>
    <col min="4131" max="4131" width="11.28515625" style="119" customWidth="1"/>
    <col min="4132" max="4136" width="15.42578125" style="119" customWidth="1"/>
    <col min="4137" max="4137" width="25" style="119" customWidth="1"/>
    <col min="4138" max="4138" width="9.7109375" style="119" bestFit="1" customWidth="1"/>
    <col min="4139" max="4141" width="10.7109375" style="119" customWidth="1"/>
    <col min="4142" max="4142" width="12.42578125" style="119" customWidth="1"/>
    <col min="4143" max="4143" width="21.42578125" style="119" bestFit="1" customWidth="1"/>
    <col min="4144" max="4144" width="8.7109375" style="119"/>
    <col min="4145" max="4146" width="8.7109375" style="119" customWidth="1"/>
    <col min="4147" max="4147" width="0" style="119" hidden="1" customWidth="1"/>
    <col min="4148" max="4353" width="8.7109375" style="119"/>
    <col min="4354" max="4354" width="7.5703125" style="119" bestFit="1" customWidth="1"/>
    <col min="4355" max="4356" width="11.28515625" style="119" customWidth="1"/>
    <col min="4357" max="4362" width="12.5703125" style="119" customWidth="1"/>
    <col min="4363" max="4363" width="22.7109375" style="119" customWidth="1"/>
    <col min="4364" max="4364" width="10.28515625" style="119" customWidth="1"/>
    <col min="4365" max="4370" width="19" style="119" customWidth="1"/>
    <col min="4371" max="4371" width="22.28515625" style="119" customWidth="1"/>
    <col min="4372" max="4372" width="12.7109375" style="119" customWidth="1"/>
    <col min="4373" max="4373" width="13.7109375" style="119" customWidth="1"/>
    <col min="4374" max="4378" width="15.5703125" style="119" customWidth="1"/>
    <col min="4379" max="4386" width="17" style="119" customWidth="1"/>
    <col min="4387" max="4387" width="11.28515625" style="119" customWidth="1"/>
    <col min="4388" max="4392" width="15.42578125" style="119" customWidth="1"/>
    <col min="4393" max="4393" width="25" style="119" customWidth="1"/>
    <col min="4394" max="4394" width="9.7109375" style="119" bestFit="1" customWidth="1"/>
    <col min="4395" max="4397" width="10.7109375" style="119" customWidth="1"/>
    <col min="4398" max="4398" width="12.42578125" style="119" customWidth="1"/>
    <col min="4399" max="4399" width="21.42578125" style="119" bestFit="1" customWidth="1"/>
    <col min="4400" max="4400" width="8.7109375" style="119"/>
    <col min="4401" max="4402" width="8.7109375" style="119" customWidth="1"/>
    <col min="4403" max="4403" width="0" style="119" hidden="1" customWidth="1"/>
    <col min="4404" max="4609" width="8.7109375" style="119"/>
    <col min="4610" max="4610" width="7.5703125" style="119" bestFit="1" customWidth="1"/>
    <col min="4611" max="4612" width="11.28515625" style="119" customWidth="1"/>
    <col min="4613" max="4618" width="12.5703125" style="119" customWidth="1"/>
    <col min="4619" max="4619" width="22.7109375" style="119" customWidth="1"/>
    <col min="4620" max="4620" width="10.28515625" style="119" customWidth="1"/>
    <col min="4621" max="4626" width="19" style="119" customWidth="1"/>
    <col min="4627" max="4627" width="22.28515625" style="119" customWidth="1"/>
    <col min="4628" max="4628" width="12.7109375" style="119" customWidth="1"/>
    <col min="4629" max="4629" width="13.7109375" style="119" customWidth="1"/>
    <col min="4630" max="4634" width="15.5703125" style="119" customWidth="1"/>
    <col min="4635" max="4642" width="17" style="119" customWidth="1"/>
    <col min="4643" max="4643" width="11.28515625" style="119" customWidth="1"/>
    <col min="4644" max="4648" width="15.42578125" style="119" customWidth="1"/>
    <col min="4649" max="4649" width="25" style="119" customWidth="1"/>
    <col min="4650" max="4650" width="9.7109375" style="119" bestFit="1" customWidth="1"/>
    <col min="4651" max="4653" width="10.7109375" style="119" customWidth="1"/>
    <col min="4654" max="4654" width="12.42578125" style="119" customWidth="1"/>
    <col min="4655" max="4655" width="21.42578125" style="119" bestFit="1" customWidth="1"/>
    <col min="4656" max="4656" width="8.7109375" style="119"/>
    <col min="4657" max="4658" width="8.7109375" style="119" customWidth="1"/>
    <col min="4659" max="4659" width="0" style="119" hidden="1" customWidth="1"/>
    <col min="4660" max="4865" width="8.7109375" style="119"/>
    <col min="4866" max="4866" width="7.5703125" style="119" bestFit="1" customWidth="1"/>
    <col min="4867" max="4868" width="11.28515625" style="119" customWidth="1"/>
    <col min="4869" max="4874" width="12.5703125" style="119" customWidth="1"/>
    <col min="4875" max="4875" width="22.7109375" style="119" customWidth="1"/>
    <col min="4876" max="4876" width="10.28515625" style="119" customWidth="1"/>
    <col min="4877" max="4882" width="19" style="119" customWidth="1"/>
    <col min="4883" max="4883" width="22.28515625" style="119" customWidth="1"/>
    <col min="4884" max="4884" width="12.7109375" style="119" customWidth="1"/>
    <col min="4885" max="4885" width="13.7109375" style="119" customWidth="1"/>
    <col min="4886" max="4890" width="15.5703125" style="119" customWidth="1"/>
    <col min="4891" max="4898" width="17" style="119" customWidth="1"/>
    <col min="4899" max="4899" width="11.28515625" style="119" customWidth="1"/>
    <col min="4900" max="4904" width="15.42578125" style="119" customWidth="1"/>
    <col min="4905" max="4905" width="25" style="119" customWidth="1"/>
    <col min="4906" max="4906" width="9.7109375" style="119" bestFit="1" customWidth="1"/>
    <col min="4907" max="4909" width="10.7109375" style="119" customWidth="1"/>
    <col min="4910" max="4910" width="12.42578125" style="119" customWidth="1"/>
    <col min="4911" max="4911" width="21.42578125" style="119" bestFit="1" customWidth="1"/>
    <col min="4912" max="4912" width="8.7109375" style="119"/>
    <col min="4913" max="4914" width="8.7109375" style="119" customWidth="1"/>
    <col min="4915" max="4915" width="0" style="119" hidden="1" customWidth="1"/>
    <col min="4916" max="5121" width="8.7109375" style="119"/>
    <col min="5122" max="5122" width="7.5703125" style="119" bestFit="1" customWidth="1"/>
    <col min="5123" max="5124" width="11.28515625" style="119" customWidth="1"/>
    <col min="5125" max="5130" width="12.5703125" style="119" customWidth="1"/>
    <col min="5131" max="5131" width="22.7109375" style="119" customWidth="1"/>
    <col min="5132" max="5132" width="10.28515625" style="119" customWidth="1"/>
    <col min="5133" max="5138" width="19" style="119" customWidth="1"/>
    <col min="5139" max="5139" width="22.28515625" style="119" customWidth="1"/>
    <col min="5140" max="5140" width="12.7109375" style="119" customWidth="1"/>
    <col min="5141" max="5141" width="13.7109375" style="119" customWidth="1"/>
    <col min="5142" max="5146" width="15.5703125" style="119" customWidth="1"/>
    <col min="5147" max="5154" width="17" style="119" customWidth="1"/>
    <col min="5155" max="5155" width="11.28515625" style="119" customWidth="1"/>
    <col min="5156" max="5160" width="15.42578125" style="119" customWidth="1"/>
    <col min="5161" max="5161" width="25" style="119" customWidth="1"/>
    <col min="5162" max="5162" width="9.7109375" style="119" bestFit="1" customWidth="1"/>
    <col min="5163" max="5165" width="10.7109375" style="119" customWidth="1"/>
    <col min="5166" max="5166" width="12.42578125" style="119" customWidth="1"/>
    <col min="5167" max="5167" width="21.42578125" style="119" bestFit="1" customWidth="1"/>
    <col min="5168" max="5168" width="8.7109375" style="119"/>
    <col min="5169" max="5170" width="8.7109375" style="119" customWidth="1"/>
    <col min="5171" max="5171" width="0" style="119" hidden="1" customWidth="1"/>
    <col min="5172" max="5377" width="8.7109375" style="119"/>
    <col min="5378" max="5378" width="7.5703125" style="119" bestFit="1" customWidth="1"/>
    <col min="5379" max="5380" width="11.28515625" style="119" customWidth="1"/>
    <col min="5381" max="5386" width="12.5703125" style="119" customWidth="1"/>
    <col min="5387" max="5387" width="22.7109375" style="119" customWidth="1"/>
    <col min="5388" max="5388" width="10.28515625" style="119" customWidth="1"/>
    <col min="5389" max="5394" width="19" style="119" customWidth="1"/>
    <col min="5395" max="5395" width="22.28515625" style="119" customWidth="1"/>
    <col min="5396" max="5396" width="12.7109375" style="119" customWidth="1"/>
    <col min="5397" max="5397" width="13.7109375" style="119" customWidth="1"/>
    <col min="5398" max="5402" width="15.5703125" style="119" customWidth="1"/>
    <col min="5403" max="5410" width="17" style="119" customWidth="1"/>
    <col min="5411" max="5411" width="11.28515625" style="119" customWidth="1"/>
    <col min="5412" max="5416" width="15.42578125" style="119" customWidth="1"/>
    <col min="5417" max="5417" width="25" style="119" customWidth="1"/>
    <col min="5418" max="5418" width="9.7109375" style="119" bestFit="1" customWidth="1"/>
    <col min="5419" max="5421" width="10.7109375" style="119" customWidth="1"/>
    <col min="5422" max="5422" width="12.42578125" style="119" customWidth="1"/>
    <col min="5423" max="5423" width="21.42578125" style="119" bestFit="1" customWidth="1"/>
    <col min="5424" max="5424" width="8.7109375" style="119"/>
    <col min="5425" max="5426" width="8.7109375" style="119" customWidth="1"/>
    <col min="5427" max="5427" width="0" style="119" hidden="1" customWidth="1"/>
    <col min="5428" max="5633" width="8.7109375" style="119"/>
    <col min="5634" max="5634" width="7.5703125" style="119" bestFit="1" customWidth="1"/>
    <col min="5635" max="5636" width="11.28515625" style="119" customWidth="1"/>
    <col min="5637" max="5642" width="12.5703125" style="119" customWidth="1"/>
    <col min="5643" max="5643" width="22.7109375" style="119" customWidth="1"/>
    <col min="5644" max="5644" width="10.28515625" style="119" customWidth="1"/>
    <col min="5645" max="5650" width="19" style="119" customWidth="1"/>
    <col min="5651" max="5651" width="22.28515625" style="119" customWidth="1"/>
    <col min="5652" max="5652" width="12.7109375" style="119" customWidth="1"/>
    <col min="5653" max="5653" width="13.7109375" style="119" customWidth="1"/>
    <col min="5654" max="5658" width="15.5703125" style="119" customWidth="1"/>
    <col min="5659" max="5666" width="17" style="119" customWidth="1"/>
    <col min="5667" max="5667" width="11.28515625" style="119" customWidth="1"/>
    <col min="5668" max="5672" width="15.42578125" style="119" customWidth="1"/>
    <col min="5673" max="5673" width="25" style="119" customWidth="1"/>
    <col min="5674" max="5674" width="9.7109375" style="119" bestFit="1" customWidth="1"/>
    <col min="5675" max="5677" width="10.7109375" style="119" customWidth="1"/>
    <col min="5678" max="5678" width="12.42578125" style="119" customWidth="1"/>
    <col min="5679" max="5679" width="21.42578125" style="119" bestFit="1" customWidth="1"/>
    <col min="5680" max="5680" width="8.7109375" style="119"/>
    <col min="5681" max="5682" width="8.7109375" style="119" customWidth="1"/>
    <col min="5683" max="5683" width="0" style="119" hidden="1" customWidth="1"/>
    <col min="5684" max="5889" width="8.7109375" style="119"/>
    <col min="5890" max="5890" width="7.5703125" style="119" bestFit="1" customWidth="1"/>
    <col min="5891" max="5892" width="11.28515625" style="119" customWidth="1"/>
    <col min="5893" max="5898" width="12.5703125" style="119" customWidth="1"/>
    <col min="5899" max="5899" width="22.7109375" style="119" customWidth="1"/>
    <col min="5900" max="5900" width="10.28515625" style="119" customWidth="1"/>
    <col min="5901" max="5906" width="19" style="119" customWidth="1"/>
    <col min="5907" max="5907" width="22.28515625" style="119" customWidth="1"/>
    <col min="5908" max="5908" width="12.7109375" style="119" customWidth="1"/>
    <col min="5909" max="5909" width="13.7109375" style="119" customWidth="1"/>
    <col min="5910" max="5914" width="15.5703125" style="119" customWidth="1"/>
    <col min="5915" max="5922" width="17" style="119" customWidth="1"/>
    <col min="5923" max="5923" width="11.28515625" style="119" customWidth="1"/>
    <col min="5924" max="5928" width="15.42578125" style="119" customWidth="1"/>
    <col min="5929" max="5929" width="25" style="119" customWidth="1"/>
    <col min="5930" max="5930" width="9.7109375" style="119" bestFit="1" customWidth="1"/>
    <col min="5931" max="5933" width="10.7109375" style="119" customWidth="1"/>
    <col min="5934" max="5934" width="12.42578125" style="119" customWidth="1"/>
    <col min="5935" max="5935" width="21.42578125" style="119" bestFit="1" customWidth="1"/>
    <col min="5936" max="5936" width="8.7109375" style="119"/>
    <col min="5937" max="5938" width="8.7109375" style="119" customWidth="1"/>
    <col min="5939" max="5939" width="0" style="119" hidden="1" customWidth="1"/>
    <col min="5940" max="6145" width="8.7109375" style="119"/>
    <col min="6146" max="6146" width="7.5703125" style="119" bestFit="1" customWidth="1"/>
    <col min="6147" max="6148" width="11.28515625" style="119" customWidth="1"/>
    <col min="6149" max="6154" width="12.5703125" style="119" customWidth="1"/>
    <col min="6155" max="6155" width="22.7109375" style="119" customWidth="1"/>
    <col min="6156" max="6156" width="10.28515625" style="119" customWidth="1"/>
    <col min="6157" max="6162" width="19" style="119" customWidth="1"/>
    <col min="6163" max="6163" width="22.28515625" style="119" customWidth="1"/>
    <col min="6164" max="6164" width="12.7109375" style="119" customWidth="1"/>
    <col min="6165" max="6165" width="13.7109375" style="119" customWidth="1"/>
    <col min="6166" max="6170" width="15.5703125" style="119" customWidth="1"/>
    <col min="6171" max="6178" width="17" style="119" customWidth="1"/>
    <col min="6179" max="6179" width="11.28515625" style="119" customWidth="1"/>
    <col min="6180" max="6184" width="15.42578125" style="119" customWidth="1"/>
    <col min="6185" max="6185" width="25" style="119" customWidth="1"/>
    <col min="6186" max="6186" width="9.7109375" style="119" bestFit="1" customWidth="1"/>
    <col min="6187" max="6189" width="10.7109375" style="119" customWidth="1"/>
    <col min="6190" max="6190" width="12.42578125" style="119" customWidth="1"/>
    <col min="6191" max="6191" width="21.42578125" style="119" bestFit="1" customWidth="1"/>
    <col min="6192" max="6192" width="8.7109375" style="119"/>
    <col min="6193" max="6194" width="8.7109375" style="119" customWidth="1"/>
    <col min="6195" max="6195" width="0" style="119" hidden="1" customWidth="1"/>
    <col min="6196" max="6401" width="8.7109375" style="119"/>
    <col min="6402" max="6402" width="7.5703125" style="119" bestFit="1" customWidth="1"/>
    <col min="6403" max="6404" width="11.28515625" style="119" customWidth="1"/>
    <col min="6405" max="6410" width="12.5703125" style="119" customWidth="1"/>
    <col min="6411" max="6411" width="22.7109375" style="119" customWidth="1"/>
    <col min="6412" max="6412" width="10.28515625" style="119" customWidth="1"/>
    <col min="6413" max="6418" width="19" style="119" customWidth="1"/>
    <col min="6419" max="6419" width="22.28515625" style="119" customWidth="1"/>
    <col min="6420" max="6420" width="12.7109375" style="119" customWidth="1"/>
    <col min="6421" max="6421" width="13.7109375" style="119" customWidth="1"/>
    <col min="6422" max="6426" width="15.5703125" style="119" customWidth="1"/>
    <col min="6427" max="6434" width="17" style="119" customWidth="1"/>
    <col min="6435" max="6435" width="11.28515625" style="119" customWidth="1"/>
    <col min="6436" max="6440" width="15.42578125" style="119" customWidth="1"/>
    <col min="6441" max="6441" width="25" style="119" customWidth="1"/>
    <col min="6442" max="6442" width="9.7109375" style="119" bestFit="1" customWidth="1"/>
    <col min="6443" max="6445" width="10.7109375" style="119" customWidth="1"/>
    <col min="6446" max="6446" width="12.42578125" style="119" customWidth="1"/>
    <col min="6447" max="6447" width="21.42578125" style="119" bestFit="1" customWidth="1"/>
    <col min="6448" max="6448" width="8.7109375" style="119"/>
    <col min="6449" max="6450" width="8.7109375" style="119" customWidth="1"/>
    <col min="6451" max="6451" width="0" style="119" hidden="1" customWidth="1"/>
    <col min="6452" max="6657" width="8.7109375" style="119"/>
    <col min="6658" max="6658" width="7.5703125" style="119" bestFit="1" customWidth="1"/>
    <col min="6659" max="6660" width="11.28515625" style="119" customWidth="1"/>
    <col min="6661" max="6666" width="12.5703125" style="119" customWidth="1"/>
    <col min="6667" max="6667" width="22.7109375" style="119" customWidth="1"/>
    <col min="6668" max="6668" width="10.28515625" style="119" customWidth="1"/>
    <col min="6669" max="6674" width="19" style="119" customWidth="1"/>
    <col min="6675" max="6675" width="22.28515625" style="119" customWidth="1"/>
    <col min="6676" max="6676" width="12.7109375" style="119" customWidth="1"/>
    <col min="6677" max="6677" width="13.7109375" style="119" customWidth="1"/>
    <col min="6678" max="6682" width="15.5703125" style="119" customWidth="1"/>
    <col min="6683" max="6690" width="17" style="119" customWidth="1"/>
    <col min="6691" max="6691" width="11.28515625" style="119" customWidth="1"/>
    <col min="6692" max="6696" width="15.42578125" style="119" customWidth="1"/>
    <col min="6697" max="6697" width="25" style="119" customWidth="1"/>
    <col min="6698" max="6698" width="9.7109375" style="119" bestFit="1" customWidth="1"/>
    <col min="6699" max="6701" width="10.7109375" style="119" customWidth="1"/>
    <col min="6702" max="6702" width="12.42578125" style="119" customWidth="1"/>
    <col min="6703" max="6703" width="21.42578125" style="119" bestFit="1" customWidth="1"/>
    <col min="6704" max="6704" width="8.7109375" style="119"/>
    <col min="6705" max="6706" width="8.7109375" style="119" customWidth="1"/>
    <col min="6707" max="6707" width="0" style="119" hidden="1" customWidth="1"/>
    <col min="6708" max="6913" width="8.7109375" style="119"/>
    <col min="6914" max="6914" width="7.5703125" style="119" bestFit="1" customWidth="1"/>
    <col min="6915" max="6916" width="11.28515625" style="119" customWidth="1"/>
    <col min="6917" max="6922" width="12.5703125" style="119" customWidth="1"/>
    <col min="6923" max="6923" width="22.7109375" style="119" customWidth="1"/>
    <col min="6924" max="6924" width="10.28515625" style="119" customWidth="1"/>
    <col min="6925" max="6930" width="19" style="119" customWidth="1"/>
    <col min="6931" max="6931" width="22.28515625" style="119" customWidth="1"/>
    <col min="6932" max="6932" width="12.7109375" style="119" customWidth="1"/>
    <col min="6933" max="6933" width="13.7109375" style="119" customWidth="1"/>
    <col min="6934" max="6938" width="15.5703125" style="119" customWidth="1"/>
    <col min="6939" max="6946" width="17" style="119" customWidth="1"/>
    <col min="6947" max="6947" width="11.28515625" style="119" customWidth="1"/>
    <col min="6948" max="6952" width="15.42578125" style="119" customWidth="1"/>
    <col min="6953" max="6953" width="25" style="119" customWidth="1"/>
    <col min="6954" max="6954" width="9.7109375" style="119" bestFit="1" customWidth="1"/>
    <col min="6955" max="6957" width="10.7109375" style="119" customWidth="1"/>
    <col min="6958" max="6958" width="12.42578125" style="119" customWidth="1"/>
    <col min="6959" max="6959" width="21.42578125" style="119" bestFit="1" customWidth="1"/>
    <col min="6960" max="6960" width="8.7109375" style="119"/>
    <col min="6961" max="6962" width="8.7109375" style="119" customWidth="1"/>
    <col min="6963" max="6963" width="0" style="119" hidden="1" customWidth="1"/>
    <col min="6964" max="7169" width="8.7109375" style="119"/>
    <col min="7170" max="7170" width="7.5703125" style="119" bestFit="1" customWidth="1"/>
    <col min="7171" max="7172" width="11.28515625" style="119" customWidth="1"/>
    <col min="7173" max="7178" width="12.5703125" style="119" customWidth="1"/>
    <col min="7179" max="7179" width="22.7109375" style="119" customWidth="1"/>
    <col min="7180" max="7180" width="10.28515625" style="119" customWidth="1"/>
    <col min="7181" max="7186" width="19" style="119" customWidth="1"/>
    <col min="7187" max="7187" width="22.28515625" style="119" customWidth="1"/>
    <col min="7188" max="7188" width="12.7109375" style="119" customWidth="1"/>
    <col min="7189" max="7189" width="13.7109375" style="119" customWidth="1"/>
    <col min="7190" max="7194" width="15.5703125" style="119" customWidth="1"/>
    <col min="7195" max="7202" width="17" style="119" customWidth="1"/>
    <col min="7203" max="7203" width="11.28515625" style="119" customWidth="1"/>
    <col min="7204" max="7208" width="15.42578125" style="119" customWidth="1"/>
    <col min="7209" max="7209" width="25" style="119" customWidth="1"/>
    <col min="7210" max="7210" width="9.7109375" style="119" bestFit="1" customWidth="1"/>
    <col min="7211" max="7213" width="10.7109375" style="119" customWidth="1"/>
    <col min="7214" max="7214" width="12.42578125" style="119" customWidth="1"/>
    <col min="7215" max="7215" width="21.42578125" style="119" bestFit="1" customWidth="1"/>
    <col min="7216" max="7216" width="8.7109375" style="119"/>
    <col min="7217" max="7218" width="8.7109375" style="119" customWidth="1"/>
    <col min="7219" max="7219" width="0" style="119" hidden="1" customWidth="1"/>
    <col min="7220" max="7425" width="8.7109375" style="119"/>
    <col min="7426" max="7426" width="7.5703125" style="119" bestFit="1" customWidth="1"/>
    <col min="7427" max="7428" width="11.28515625" style="119" customWidth="1"/>
    <col min="7429" max="7434" width="12.5703125" style="119" customWidth="1"/>
    <col min="7435" max="7435" width="22.7109375" style="119" customWidth="1"/>
    <col min="7436" max="7436" width="10.28515625" style="119" customWidth="1"/>
    <col min="7437" max="7442" width="19" style="119" customWidth="1"/>
    <col min="7443" max="7443" width="22.28515625" style="119" customWidth="1"/>
    <col min="7444" max="7444" width="12.7109375" style="119" customWidth="1"/>
    <col min="7445" max="7445" width="13.7109375" style="119" customWidth="1"/>
    <col min="7446" max="7450" width="15.5703125" style="119" customWidth="1"/>
    <col min="7451" max="7458" width="17" style="119" customWidth="1"/>
    <col min="7459" max="7459" width="11.28515625" style="119" customWidth="1"/>
    <col min="7460" max="7464" width="15.42578125" style="119" customWidth="1"/>
    <col min="7465" max="7465" width="25" style="119" customWidth="1"/>
    <col min="7466" max="7466" width="9.7109375" style="119" bestFit="1" customWidth="1"/>
    <col min="7467" max="7469" width="10.7109375" style="119" customWidth="1"/>
    <col min="7470" max="7470" width="12.42578125" style="119" customWidth="1"/>
    <col min="7471" max="7471" width="21.42578125" style="119" bestFit="1" customWidth="1"/>
    <col min="7472" max="7472" width="8.7109375" style="119"/>
    <col min="7473" max="7474" width="8.7109375" style="119" customWidth="1"/>
    <col min="7475" max="7475" width="0" style="119" hidden="1" customWidth="1"/>
    <col min="7476" max="7681" width="8.7109375" style="119"/>
    <col min="7682" max="7682" width="7.5703125" style="119" bestFit="1" customWidth="1"/>
    <col min="7683" max="7684" width="11.28515625" style="119" customWidth="1"/>
    <col min="7685" max="7690" width="12.5703125" style="119" customWidth="1"/>
    <col min="7691" max="7691" width="22.7109375" style="119" customWidth="1"/>
    <col min="7692" max="7692" width="10.28515625" style="119" customWidth="1"/>
    <col min="7693" max="7698" width="19" style="119" customWidth="1"/>
    <col min="7699" max="7699" width="22.28515625" style="119" customWidth="1"/>
    <col min="7700" max="7700" width="12.7109375" style="119" customWidth="1"/>
    <col min="7701" max="7701" width="13.7109375" style="119" customWidth="1"/>
    <col min="7702" max="7706" width="15.5703125" style="119" customWidth="1"/>
    <col min="7707" max="7714" width="17" style="119" customWidth="1"/>
    <col min="7715" max="7715" width="11.28515625" style="119" customWidth="1"/>
    <col min="7716" max="7720" width="15.42578125" style="119" customWidth="1"/>
    <col min="7721" max="7721" width="25" style="119" customWidth="1"/>
    <col min="7722" max="7722" width="9.7109375" style="119" bestFit="1" customWidth="1"/>
    <col min="7723" max="7725" width="10.7109375" style="119" customWidth="1"/>
    <col min="7726" max="7726" width="12.42578125" style="119" customWidth="1"/>
    <col min="7727" max="7727" width="21.42578125" style="119" bestFit="1" customWidth="1"/>
    <col min="7728" max="7728" width="8.7109375" style="119"/>
    <col min="7729" max="7730" width="8.7109375" style="119" customWidth="1"/>
    <col min="7731" max="7731" width="0" style="119" hidden="1" customWidth="1"/>
    <col min="7732" max="7937" width="8.7109375" style="119"/>
    <col min="7938" max="7938" width="7.5703125" style="119" bestFit="1" customWidth="1"/>
    <col min="7939" max="7940" width="11.28515625" style="119" customWidth="1"/>
    <col min="7941" max="7946" width="12.5703125" style="119" customWidth="1"/>
    <col min="7947" max="7947" width="22.7109375" style="119" customWidth="1"/>
    <col min="7948" max="7948" width="10.28515625" style="119" customWidth="1"/>
    <col min="7949" max="7954" width="19" style="119" customWidth="1"/>
    <col min="7955" max="7955" width="22.28515625" style="119" customWidth="1"/>
    <col min="7956" max="7956" width="12.7109375" style="119" customWidth="1"/>
    <col min="7957" max="7957" width="13.7109375" style="119" customWidth="1"/>
    <col min="7958" max="7962" width="15.5703125" style="119" customWidth="1"/>
    <col min="7963" max="7970" width="17" style="119" customWidth="1"/>
    <col min="7971" max="7971" width="11.28515625" style="119" customWidth="1"/>
    <col min="7972" max="7976" width="15.42578125" style="119" customWidth="1"/>
    <col min="7977" max="7977" width="25" style="119" customWidth="1"/>
    <col min="7978" max="7978" width="9.7109375" style="119" bestFit="1" customWidth="1"/>
    <col min="7979" max="7981" width="10.7109375" style="119" customWidth="1"/>
    <col min="7982" max="7982" width="12.42578125" style="119" customWidth="1"/>
    <col min="7983" max="7983" width="21.42578125" style="119" bestFit="1" customWidth="1"/>
    <col min="7984" max="7984" width="8.7109375" style="119"/>
    <col min="7985" max="7986" width="8.7109375" style="119" customWidth="1"/>
    <col min="7987" max="7987" width="0" style="119" hidden="1" customWidth="1"/>
    <col min="7988" max="8193" width="8.7109375" style="119"/>
    <col min="8194" max="8194" width="7.5703125" style="119" bestFit="1" customWidth="1"/>
    <col min="8195" max="8196" width="11.28515625" style="119" customWidth="1"/>
    <col min="8197" max="8202" width="12.5703125" style="119" customWidth="1"/>
    <col min="8203" max="8203" width="22.7109375" style="119" customWidth="1"/>
    <col min="8204" max="8204" width="10.28515625" style="119" customWidth="1"/>
    <col min="8205" max="8210" width="19" style="119" customWidth="1"/>
    <col min="8211" max="8211" width="22.28515625" style="119" customWidth="1"/>
    <col min="8212" max="8212" width="12.7109375" style="119" customWidth="1"/>
    <col min="8213" max="8213" width="13.7109375" style="119" customWidth="1"/>
    <col min="8214" max="8218" width="15.5703125" style="119" customWidth="1"/>
    <col min="8219" max="8226" width="17" style="119" customWidth="1"/>
    <col min="8227" max="8227" width="11.28515625" style="119" customWidth="1"/>
    <col min="8228" max="8232" width="15.42578125" style="119" customWidth="1"/>
    <col min="8233" max="8233" width="25" style="119" customWidth="1"/>
    <col min="8234" max="8234" width="9.7109375" style="119" bestFit="1" customWidth="1"/>
    <col min="8235" max="8237" width="10.7109375" style="119" customWidth="1"/>
    <col min="8238" max="8238" width="12.42578125" style="119" customWidth="1"/>
    <col min="8239" max="8239" width="21.42578125" style="119" bestFit="1" customWidth="1"/>
    <col min="8240" max="8240" width="8.7109375" style="119"/>
    <col min="8241" max="8242" width="8.7109375" style="119" customWidth="1"/>
    <col min="8243" max="8243" width="0" style="119" hidden="1" customWidth="1"/>
    <col min="8244" max="8449" width="8.7109375" style="119"/>
    <col min="8450" max="8450" width="7.5703125" style="119" bestFit="1" customWidth="1"/>
    <col min="8451" max="8452" width="11.28515625" style="119" customWidth="1"/>
    <col min="8453" max="8458" width="12.5703125" style="119" customWidth="1"/>
    <col min="8459" max="8459" width="22.7109375" style="119" customWidth="1"/>
    <col min="8460" max="8460" width="10.28515625" style="119" customWidth="1"/>
    <col min="8461" max="8466" width="19" style="119" customWidth="1"/>
    <col min="8467" max="8467" width="22.28515625" style="119" customWidth="1"/>
    <col min="8468" max="8468" width="12.7109375" style="119" customWidth="1"/>
    <col min="8469" max="8469" width="13.7109375" style="119" customWidth="1"/>
    <col min="8470" max="8474" width="15.5703125" style="119" customWidth="1"/>
    <col min="8475" max="8482" width="17" style="119" customWidth="1"/>
    <col min="8483" max="8483" width="11.28515625" style="119" customWidth="1"/>
    <col min="8484" max="8488" width="15.42578125" style="119" customWidth="1"/>
    <col min="8489" max="8489" width="25" style="119" customWidth="1"/>
    <col min="8490" max="8490" width="9.7109375" style="119" bestFit="1" customWidth="1"/>
    <col min="8491" max="8493" width="10.7109375" style="119" customWidth="1"/>
    <col min="8494" max="8494" width="12.42578125" style="119" customWidth="1"/>
    <col min="8495" max="8495" width="21.42578125" style="119" bestFit="1" customWidth="1"/>
    <col min="8496" max="8496" width="8.7109375" style="119"/>
    <col min="8497" max="8498" width="8.7109375" style="119" customWidth="1"/>
    <col min="8499" max="8499" width="0" style="119" hidden="1" customWidth="1"/>
    <col min="8500" max="8705" width="8.7109375" style="119"/>
    <col min="8706" max="8706" width="7.5703125" style="119" bestFit="1" customWidth="1"/>
    <col min="8707" max="8708" width="11.28515625" style="119" customWidth="1"/>
    <col min="8709" max="8714" width="12.5703125" style="119" customWidth="1"/>
    <col min="8715" max="8715" width="22.7109375" style="119" customWidth="1"/>
    <col min="8716" max="8716" width="10.28515625" style="119" customWidth="1"/>
    <col min="8717" max="8722" width="19" style="119" customWidth="1"/>
    <col min="8723" max="8723" width="22.28515625" style="119" customWidth="1"/>
    <col min="8724" max="8724" width="12.7109375" style="119" customWidth="1"/>
    <col min="8725" max="8725" width="13.7109375" style="119" customWidth="1"/>
    <col min="8726" max="8730" width="15.5703125" style="119" customWidth="1"/>
    <col min="8731" max="8738" width="17" style="119" customWidth="1"/>
    <col min="8739" max="8739" width="11.28515625" style="119" customWidth="1"/>
    <col min="8740" max="8744" width="15.42578125" style="119" customWidth="1"/>
    <col min="8745" max="8745" width="25" style="119" customWidth="1"/>
    <col min="8746" max="8746" width="9.7109375" style="119" bestFit="1" customWidth="1"/>
    <col min="8747" max="8749" width="10.7109375" style="119" customWidth="1"/>
    <col min="8750" max="8750" width="12.42578125" style="119" customWidth="1"/>
    <col min="8751" max="8751" width="21.42578125" style="119" bestFit="1" customWidth="1"/>
    <col min="8752" max="8752" width="8.7109375" style="119"/>
    <col min="8753" max="8754" width="8.7109375" style="119" customWidth="1"/>
    <col min="8755" max="8755" width="0" style="119" hidden="1" customWidth="1"/>
    <col min="8756" max="8961" width="8.7109375" style="119"/>
    <col min="8962" max="8962" width="7.5703125" style="119" bestFit="1" customWidth="1"/>
    <col min="8963" max="8964" width="11.28515625" style="119" customWidth="1"/>
    <col min="8965" max="8970" width="12.5703125" style="119" customWidth="1"/>
    <col min="8971" max="8971" width="22.7109375" style="119" customWidth="1"/>
    <col min="8972" max="8972" width="10.28515625" style="119" customWidth="1"/>
    <col min="8973" max="8978" width="19" style="119" customWidth="1"/>
    <col min="8979" max="8979" width="22.28515625" style="119" customWidth="1"/>
    <col min="8980" max="8980" width="12.7109375" style="119" customWidth="1"/>
    <col min="8981" max="8981" width="13.7109375" style="119" customWidth="1"/>
    <col min="8982" max="8986" width="15.5703125" style="119" customWidth="1"/>
    <col min="8987" max="8994" width="17" style="119" customWidth="1"/>
    <col min="8995" max="8995" width="11.28515625" style="119" customWidth="1"/>
    <col min="8996" max="9000" width="15.42578125" style="119" customWidth="1"/>
    <col min="9001" max="9001" width="25" style="119" customWidth="1"/>
    <col min="9002" max="9002" width="9.7109375" style="119" bestFit="1" customWidth="1"/>
    <col min="9003" max="9005" width="10.7109375" style="119" customWidth="1"/>
    <col min="9006" max="9006" width="12.42578125" style="119" customWidth="1"/>
    <col min="9007" max="9007" width="21.42578125" style="119" bestFit="1" customWidth="1"/>
    <col min="9008" max="9008" width="8.7109375" style="119"/>
    <col min="9009" max="9010" width="8.7109375" style="119" customWidth="1"/>
    <col min="9011" max="9011" width="0" style="119" hidden="1" customWidth="1"/>
    <col min="9012" max="9217" width="8.7109375" style="119"/>
    <col min="9218" max="9218" width="7.5703125" style="119" bestFit="1" customWidth="1"/>
    <col min="9219" max="9220" width="11.28515625" style="119" customWidth="1"/>
    <col min="9221" max="9226" width="12.5703125" style="119" customWidth="1"/>
    <col min="9227" max="9227" width="22.7109375" style="119" customWidth="1"/>
    <col min="9228" max="9228" width="10.28515625" style="119" customWidth="1"/>
    <col min="9229" max="9234" width="19" style="119" customWidth="1"/>
    <col min="9235" max="9235" width="22.28515625" style="119" customWidth="1"/>
    <col min="9236" max="9236" width="12.7109375" style="119" customWidth="1"/>
    <col min="9237" max="9237" width="13.7109375" style="119" customWidth="1"/>
    <col min="9238" max="9242" width="15.5703125" style="119" customWidth="1"/>
    <col min="9243" max="9250" width="17" style="119" customWidth="1"/>
    <col min="9251" max="9251" width="11.28515625" style="119" customWidth="1"/>
    <col min="9252" max="9256" width="15.42578125" style="119" customWidth="1"/>
    <col min="9257" max="9257" width="25" style="119" customWidth="1"/>
    <col min="9258" max="9258" width="9.7109375" style="119" bestFit="1" customWidth="1"/>
    <col min="9259" max="9261" width="10.7109375" style="119" customWidth="1"/>
    <col min="9262" max="9262" width="12.42578125" style="119" customWidth="1"/>
    <col min="9263" max="9263" width="21.42578125" style="119" bestFit="1" customWidth="1"/>
    <col min="9264" max="9264" width="8.7109375" style="119"/>
    <col min="9265" max="9266" width="8.7109375" style="119" customWidth="1"/>
    <col min="9267" max="9267" width="0" style="119" hidden="1" customWidth="1"/>
    <col min="9268" max="9473" width="8.7109375" style="119"/>
    <col min="9474" max="9474" width="7.5703125" style="119" bestFit="1" customWidth="1"/>
    <col min="9475" max="9476" width="11.28515625" style="119" customWidth="1"/>
    <col min="9477" max="9482" width="12.5703125" style="119" customWidth="1"/>
    <col min="9483" max="9483" width="22.7109375" style="119" customWidth="1"/>
    <col min="9484" max="9484" width="10.28515625" style="119" customWidth="1"/>
    <col min="9485" max="9490" width="19" style="119" customWidth="1"/>
    <col min="9491" max="9491" width="22.28515625" style="119" customWidth="1"/>
    <col min="9492" max="9492" width="12.7109375" style="119" customWidth="1"/>
    <col min="9493" max="9493" width="13.7109375" style="119" customWidth="1"/>
    <col min="9494" max="9498" width="15.5703125" style="119" customWidth="1"/>
    <col min="9499" max="9506" width="17" style="119" customWidth="1"/>
    <col min="9507" max="9507" width="11.28515625" style="119" customWidth="1"/>
    <col min="9508" max="9512" width="15.42578125" style="119" customWidth="1"/>
    <col min="9513" max="9513" width="25" style="119" customWidth="1"/>
    <col min="9514" max="9514" width="9.7109375" style="119" bestFit="1" customWidth="1"/>
    <col min="9515" max="9517" width="10.7109375" style="119" customWidth="1"/>
    <col min="9518" max="9518" width="12.42578125" style="119" customWidth="1"/>
    <col min="9519" max="9519" width="21.42578125" style="119" bestFit="1" customWidth="1"/>
    <col min="9520" max="9520" width="8.7109375" style="119"/>
    <col min="9521" max="9522" width="8.7109375" style="119" customWidth="1"/>
    <col min="9523" max="9523" width="0" style="119" hidden="1" customWidth="1"/>
    <col min="9524" max="9729" width="8.7109375" style="119"/>
    <col min="9730" max="9730" width="7.5703125" style="119" bestFit="1" customWidth="1"/>
    <col min="9731" max="9732" width="11.28515625" style="119" customWidth="1"/>
    <col min="9733" max="9738" width="12.5703125" style="119" customWidth="1"/>
    <col min="9739" max="9739" width="22.7109375" style="119" customWidth="1"/>
    <col min="9740" max="9740" width="10.28515625" style="119" customWidth="1"/>
    <col min="9741" max="9746" width="19" style="119" customWidth="1"/>
    <col min="9747" max="9747" width="22.28515625" style="119" customWidth="1"/>
    <col min="9748" max="9748" width="12.7109375" style="119" customWidth="1"/>
    <col min="9749" max="9749" width="13.7109375" style="119" customWidth="1"/>
    <col min="9750" max="9754" width="15.5703125" style="119" customWidth="1"/>
    <col min="9755" max="9762" width="17" style="119" customWidth="1"/>
    <col min="9763" max="9763" width="11.28515625" style="119" customWidth="1"/>
    <col min="9764" max="9768" width="15.42578125" style="119" customWidth="1"/>
    <col min="9769" max="9769" width="25" style="119" customWidth="1"/>
    <col min="9770" max="9770" width="9.7109375" style="119" bestFit="1" customWidth="1"/>
    <col min="9771" max="9773" width="10.7109375" style="119" customWidth="1"/>
    <col min="9774" max="9774" width="12.42578125" style="119" customWidth="1"/>
    <col min="9775" max="9775" width="21.42578125" style="119" bestFit="1" customWidth="1"/>
    <col min="9776" max="9776" width="8.7109375" style="119"/>
    <col min="9777" max="9778" width="8.7109375" style="119" customWidth="1"/>
    <col min="9779" max="9779" width="0" style="119" hidden="1" customWidth="1"/>
    <col min="9780" max="9985" width="8.7109375" style="119"/>
    <col min="9986" max="9986" width="7.5703125" style="119" bestFit="1" customWidth="1"/>
    <col min="9987" max="9988" width="11.28515625" style="119" customWidth="1"/>
    <col min="9989" max="9994" width="12.5703125" style="119" customWidth="1"/>
    <col min="9995" max="9995" width="22.7109375" style="119" customWidth="1"/>
    <col min="9996" max="9996" width="10.28515625" style="119" customWidth="1"/>
    <col min="9997" max="10002" width="19" style="119" customWidth="1"/>
    <col min="10003" max="10003" width="22.28515625" style="119" customWidth="1"/>
    <col min="10004" max="10004" width="12.7109375" style="119" customWidth="1"/>
    <col min="10005" max="10005" width="13.7109375" style="119" customWidth="1"/>
    <col min="10006" max="10010" width="15.5703125" style="119" customWidth="1"/>
    <col min="10011" max="10018" width="17" style="119" customWidth="1"/>
    <col min="10019" max="10019" width="11.28515625" style="119" customWidth="1"/>
    <col min="10020" max="10024" width="15.42578125" style="119" customWidth="1"/>
    <col min="10025" max="10025" width="25" style="119" customWidth="1"/>
    <col min="10026" max="10026" width="9.7109375" style="119" bestFit="1" customWidth="1"/>
    <col min="10027" max="10029" width="10.7109375" style="119" customWidth="1"/>
    <col min="10030" max="10030" width="12.42578125" style="119" customWidth="1"/>
    <col min="10031" max="10031" width="21.42578125" style="119" bestFit="1" customWidth="1"/>
    <col min="10032" max="10032" width="8.7109375" style="119"/>
    <col min="10033" max="10034" width="8.7109375" style="119" customWidth="1"/>
    <col min="10035" max="10035" width="0" style="119" hidden="1" customWidth="1"/>
    <col min="10036" max="10241" width="8.7109375" style="119"/>
    <col min="10242" max="10242" width="7.5703125" style="119" bestFit="1" customWidth="1"/>
    <col min="10243" max="10244" width="11.28515625" style="119" customWidth="1"/>
    <col min="10245" max="10250" width="12.5703125" style="119" customWidth="1"/>
    <col min="10251" max="10251" width="22.7109375" style="119" customWidth="1"/>
    <col min="10252" max="10252" width="10.28515625" style="119" customWidth="1"/>
    <col min="10253" max="10258" width="19" style="119" customWidth="1"/>
    <col min="10259" max="10259" width="22.28515625" style="119" customWidth="1"/>
    <col min="10260" max="10260" width="12.7109375" style="119" customWidth="1"/>
    <col min="10261" max="10261" width="13.7109375" style="119" customWidth="1"/>
    <col min="10262" max="10266" width="15.5703125" style="119" customWidth="1"/>
    <col min="10267" max="10274" width="17" style="119" customWidth="1"/>
    <col min="10275" max="10275" width="11.28515625" style="119" customWidth="1"/>
    <col min="10276" max="10280" width="15.42578125" style="119" customWidth="1"/>
    <col min="10281" max="10281" width="25" style="119" customWidth="1"/>
    <col min="10282" max="10282" width="9.7109375" style="119" bestFit="1" customWidth="1"/>
    <col min="10283" max="10285" width="10.7109375" style="119" customWidth="1"/>
    <col min="10286" max="10286" width="12.42578125" style="119" customWidth="1"/>
    <col min="10287" max="10287" width="21.42578125" style="119" bestFit="1" customWidth="1"/>
    <col min="10288" max="10288" width="8.7109375" style="119"/>
    <col min="10289" max="10290" width="8.7109375" style="119" customWidth="1"/>
    <col min="10291" max="10291" width="0" style="119" hidden="1" customWidth="1"/>
    <col min="10292" max="10497" width="8.7109375" style="119"/>
    <col min="10498" max="10498" width="7.5703125" style="119" bestFit="1" customWidth="1"/>
    <col min="10499" max="10500" width="11.28515625" style="119" customWidth="1"/>
    <col min="10501" max="10506" width="12.5703125" style="119" customWidth="1"/>
    <col min="10507" max="10507" width="22.7109375" style="119" customWidth="1"/>
    <col min="10508" max="10508" width="10.28515625" style="119" customWidth="1"/>
    <col min="10509" max="10514" width="19" style="119" customWidth="1"/>
    <col min="10515" max="10515" width="22.28515625" style="119" customWidth="1"/>
    <col min="10516" max="10516" width="12.7109375" style="119" customWidth="1"/>
    <col min="10517" max="10517" width="13.7109375" style="119" customWidth="1"/>
    <col min="10518" max="10522" width="15.5703125" style="119" customWidth="1"/>
    <col min="10523" max="10530" width="17" style="119" customWidth="1"/>
    <col min="10531" max="10531" width="11.28515625" style="119" customWidth="1"/>
    <col min="10532" max="10536" width="15.42578125" style="119" customWidth="1"/>
    <col min="10537" max="10537" width="25" style="119" customWidth="1"/>
    <col min="10538" max="10538" width="9.7109375" style="119" bestFit="1" customWidth="1"/>
    <col min="10539" max="10541" width="10.7109375" style="119" customWidth="1"/>
    <col min="10542" max="10542" width="12.42578125" style="119" customWidth="1"/>
    <col min="10543" max="10543" width="21.42578125" style="119" bestFit="1" customWidth="1"/>
    <col min="10544" max="10544" width="8.7109375" style="119"/>
    <col min="10545" max="10546" width="8.7109375" style="119" customWidth="1"/>
    <col min="10547" max="10547" width="0" style="119" hidden="1" customWidth="1"/>
    <col min="10548" max="10753" width="8.7109375" style="119"/>
    <col min="10754" max="10754" width="7.5703125" style="119" bestFit="1" customWidth="1"/>
    <col min="10755" max="10756" width="11.28515625" style="119" customWidth="1"/>
    <col min="10757" max="10762" width="12.5703125" style="119" customWidth="1"/>
    <col min="10763" max="10763" width="22.7109375" style="119" customWidth="1"/>
    <col min="10764" max="10764" width="10.28515625" style="119" customWidth="1"/>
    <col min="10765" max="10770" width="19" style="119" customWidth="1"/>
    <col min="10771" max="10771" width="22.28515625" style="119" customWidth="1"/>
    <col min="10772" max="10772" width="12.7109375" style="119" customWidth="1"/>
    <col min="10773" max="10773" width="13.7109375" style="119" customWidth="1"/>
    <col min="10774" max="10778" width="15.5703125" style="119" customWidth="1"/>
    <col min="10779" max="10786" width="17" style="119" customWidth="1"/>
    <col min="10787" max="10787" width="11.28515625" style="119" customWidth="1"/>
    <col min="10788" max="10792" width="15.42578125" style="119" customWidth="1"/>
    <col min="10793" max="10793" width="25" style="119" customWidth="1"/>
    <col min="10794" max="10794" width="9.7109375" style="119" bestFit="1" customWidth="1"/>
    <col min="10795" max="10797" width="10.7109375" style="119" customWidth="1"/>
    <col min="10798" max="10798" width="12.42578125" style="119" customWidth="1"/>
    <col min="10799" max="10799" width="21.42578125" style="119" bestFit="1" customWidth="1"/>
    <col min="10800" max="10800" width="8.7109375" style="119"/>
    <col min="10801" max="10802" width="8.7109375" style="119" customWidth="1"/>
    <col min="10803" max="10803" width="0" style="119" hidden="1" customWidth="1"/>
    <col min="10804" max="11009" width="8.7109375" style="119"/>
    <col min="11010" max="11010" width="7.5703125" style="119" bestFit="1" customWidth="1"/>
    <col min="11011" max="11012" width="11.28515625" style="119" customWidth="1"/>
    <col min="11013" max="11018" width="12.5703125" style="119" customWidth="1"/>
    <col min="11019" max="11019" width="22.7109375" style="119" customWidth="1"/>
    <col min="11020" max="11020" width="10.28515625" style="119" customWidth="1"/>
    <col min="11021" max="11026" width="19" style="119" customWidth="1"/>
    <col min="11027" max="11027" width="22.28515625" style="119" customWidth="1"/>
    <col min="11028" max="11028" width="12.7109375" style="119" customWidth="1"/>
    <col min="11029" max="11029" width="13.7109375" style="119" customWidth="1"/>
    <col min="11030" max="11034" width="15.5703125" style="119" customWidth="1"/>
    <col min="11035" max="11042" width="17" style="119" customWidth="1"/>
    <col min="11043" max="11043" width="11.28515625" style="119" customWidth="1"/>
    <col min="11044" max="11048" width="15.42578125" style="119" customWidth="1"/>
    <col min="11049" max="11049" width="25" style="119" customWidth="1"/>
    <col min="11050" max="11050" width="9.7109375" style="119" bestFit="1" customWidth="1"/>
    <col min="11051" max="11053" width="10.7109375" style="119" customWidth="1"/>
    <col min="11054" max="11054" width="12.42578125" style="119" customWidth="1"/>
    <col min="11055" max="11055" width="21.42578125" style="119" bestFit="1" customWidth="1"/>
    <col min="11056" max="11056" width="8.7109375" style="119"/>
    <col min="11057" max="11058" width="8.7109375" style="119" customWidth="1"/>
    <col min="11059" max="11059" width="0" style="119" hidden="1" customWidth="1"/>
    <col min="11060" max="11265" width="8.7109375" style="119"/>
    <col min="11266" max="11266" width="7.5703125" style="119" bestFit="1" customWidth="1"/>
    <col min="11267" max="11268" width="11.28515625" style="119" customWidth="1"/>
    <col min="11269" max="11274" width="12.5703125" style="119" customWidth="1"/>
    <col min="11275" max="11275" width="22.7109375" style="119" customWidth="1"/>
    <col min="11276" max="11276" width="10.28515625" style="119" customWidth="1"/>
    <col min="11277" max="11282" width="19" style="119" customWidth="1"/>
    <col min="11283" max="11283" width="22.28515625" style="119" customWidth="1"/>
    <col min="11284" max="11284" width="12.7109375" style="119" customWidth="1"/>
    <col min="11285" max="11285" width="13.7109375" style="119" customWidth="1"/>
    <col min="11286" max="11290" width="15.5703125" style="119" customWidth="1"/>
    <col min="11291" max="11298" width="17" style="119" customWidth="1"/>
    <col min="11299" max="11299" width="11.28515625" style="119" customWidth="1"/>
    <col min="11300" max="11304" width="15.42578125" style="119" customWidth="1"/>
    <col min="11305" max="11305" width="25" style="119" customWidth="1"/>
    <col min="11306" max="11306" width="9.7109375" style="119" bestFit="1" customWidth="1"/>
    <col min="11307" max="11309" width="10.7109375" style="119" customWidth="1"/>
    <col min="11310" max="11310" width="12.42578125" style="119" customWidth="1"/>
    <col min="11311" max="11311" width="21.42578125" style="119" bestFit="1" customWidth="1"/>
    <col min="11312" max="11312" width="8.7109375" style="119"/>
    <col min="11313" max="11314" width="8.7109375" style="119" customWidth="1"/>
    <col min="11315" max="11315" width="0" style="119" hidden="1" customWidth="1"/>
    <col min="11316" max="11521" width="8.7109375" style="119"/>
    <col min="11522" max="11522" width="7.5703125" style="119" bestFit="1" customWidth="1"/>
    <col min="11523" max="11524" width="11.28515625" style="119" customWidth="1"/>
    <col min="11525" max="11530" width="12.5703125" style="119" customWidth="1"/>
    <col min="11531" max="11531" width="22.7109375" style="119" customWidth="1"/>
    <col min="11532" max="11532" width="10.28515625" style="119" customWidth="1"/>
    <col min="11533" max="11538" width="19" style="119" customWidth="1"/>
    <col min="11539" max="11539" width="22.28515625" style="119" customWidth="1"/>
    <col min="11540" max="11540" width="12.7109375" style="119" customWidth="1"/>
    <col min="11541" max="11541" width="13.7109375" style="119" customWidth="1"/>
    <col min="11542" max="11546" width="15.5703125" style="119" customWidth="1"/>
    <col min="11547" max="11554" width="17" style="119" customWidth="1"/>
    <col min="11555" max="11555" width="11.28515625" style="119" customWidth="1"/>
    <col min="11556" max="11560" width="15.42578125" style="119" customWidth="1"/>
    <col min="11561" max="11561" width="25" style="119" customWidth="1"/>
    <col min="11562" max="11562" width="9.7109375" style="119" bestFit="1" customWidth="1"/>
    <col min="11563" max="11565" width="10.7109375" style="119" customWidth="1"/>
    <col min="11566" max="11566" width="12.42578125" style="119" customWidth="1"/>
    <col min="11567" max="11567" width="21.42578125" style="119" bestFit="1" customWidth="1"/>
    <col min="11568" max="11568" width="8.7109375" style="119"/>
    <col min="11569" max="11570" width="8.7109375" style="119" customWidth="1"/>
    <col min="11571" max="11571" width="0" style="119" hidden="1" customWidth="1"/>
    <col min="11572" max="11777" width="8.7109375" style="119"/>
    <col min="11778" max="11778" width="7.5703125" style="119" bestFit="1" customWidth="1"/>
    <col min="11779" max="11780" width="11.28515625" style="119" customWidth="1"/>
    <col min="11781" max="11786" width="12.5703125" style="119" customWidth="1"/>
    <col min="11787" max="11787" width="22.7109375" style="119" customWidth="1"/>
    <col min="11788" max="11788" width="10.28515625" style="119" customWidth="1"/>
    <col min="11789" max="11794" width="19" style="119" customWidth="1"/>
    <col min="11795" max="11795" width="22.28515625" style="119" customWidth="1"/>
    <col min="11796" max="11796" width="12.7109375" style="119" customWidth="1"/>
    <col min="11797" max="11797" width="13.7109375" style="119" customWidth="1"/>
    <col min="11798" max="11802" width="15.5703125" style="119" customWidth="1"/>
    <col min="11803" max="11810" width="17" style="119" customWidth="1"/>
    <col min="11811" max="11811" width="11.28515625" style="119" customWidth="1"/>
    <col min="11812" max="11816" width="15.42578125" style="119" customWidth="1"/>
    <col min="11817" max="11817" width="25" style="119" customWidth="1"/>
    <col min="11818" max="11818" width="9.7109375" style="119" bestFit="1" customWidth="1"/>
    <col min="11819" max="11821" width="10.7109375" style="119" customWidth="1"/>
    <col min="11822" max="11822" width="12.42578125" style="119" customWidth="1"/>
    <col min="11823" max="11823" width="21.42578125" style="119" bestFit="1" customWidth="1"/>
    <col min="11824" max="11824" width="8.7109375" style="119"/>
    <col min="11825" max="11826" width="8.7109375" style="119" customWidth="1"/>
    <col min="11827" max="11827" width="0" style="119" hidden="1" customWidth="1"/>
    <col min="11828" max="12033" width="8.7109375" style="119"/>
    <col min="12034" max="12034" width="7.5703125" style="119" bestFit="1" customWidth="1"/>
    <col min="12035" max="12036" width="11.28515625" style="119" customWidth="1"/>
    <col min="12037" max="12042" width="12.5703125" style="119" customWidth="1"/>
    <col min="12043" max="12043" width="22.7109375" style="119" customWidth="1"/>
    <col min="12044" max="12044" width="10.28515625" style="119" customWidth="1"/>
    <col min="12045" max="12050" width="19" style="119" customWidth="1"/>
    <col min="12051" max="12051" width="22.28515625" style="119" customWidth="1"/>
    <col min="12052" max="12052" width="12.7109375" style="119" customWidth="1"/>
    <col min="12053" max="12053" width="13.7109375" style="119" customWidth="1"/>
    <col min="12054" max="12058" width="15.5703125" style="119" customWidth="1"/>
    <col min="12059" max="12066" width="17" style="119" customWidth="1"/>
    <col min="12067" max="12067" width="11.28515625" style="119" customWidth="1"/>
    <col min="12068" max="12072" width="15.42578125" style="119" customWidth="1"/>
    <col min="12073" max="12073" width="25" style="119" customWidth="1"/>
    <col min="12074" max="12074" width="9.7109375" style="119" bestFit="1" customWidth="1"/>
    <col min="12075" max="12077" width="10.7109375" style="119" customWidth="1"/>
    <col min="12078" max="12078" width="12.42578125" style="119" customWidth="1"/>
    <col min="12079" max="12079" width="21.42578125" style="119" bestFit="1" customWidth="1"/>
    <col min="12080" max="12080" width="8.7109375" style="119"/>
    <col min="12081" max="12082" width="8.7109375" style="119" customWidth="1"/>
    <col min="12083" max="12083" width="0" style="119" hidden="1" customWidth="1"/>
    <col min="12084" max="12289" width="8.7109375" style="119"/>
    <col min="12290" max="12290" width="7.5703125" style="119" bestFit="1" customWidth="1"/>
    <col min="12291" max="12292" width="11.28515625" style="119" customWidth="1"/>
    <col min="12293" max="12298" width="12.5703125" style="119" customWidth="1"/>
    <col min="12299" max="12299" width="22.7109375" style="119" customWidth="1"/>
    <col min="12300" max="12300" width="10.28515625" style="119" customWidth="1"/>
    <col min="12301" max="12306" width="19" style="119" customWidth="1"/>
    <col min="12307" max="12307" width="22.28515625" style="119" customWidth="1"/>
    <col min="12308" max="12308" width="12.7109375" style="119" customWidth="1"/>
    <col min="12309" max="12309" width="13.7109375" style="119" customWidth="1"/>
    <col min="12310" max="12314" width="15.5703125" style="119" customWidth="1"/>
    <col min="12315" max="12322" width="17" style="119" customWidth="1"/>
    <col min="12323" max="12323" width="11.28515625" style="119" customWidth="1"/>
    <col min="12324" max="12328" width="15.42578125" style="119" customWidth="1"/>
    <col min="12329" max="12329" width="25" style="119" customWidth="1"/>
    <col min="12330" max="12330" width="9.7109375" style="119" bestFit="1" customWidth="1"/>
    <col min="12331" max="12333" width="10.7109375" style="119" customWidth="1"/>
    <col min="12334" max="12334" width="12.42578125" style="119" customWidth="1"/>
    <col min="12335" max="12335" width="21.42578125" style="119" bestFit="1" customWidth="1"/>
    <col min="12336" max="12336" width="8.7109375" style="119"/>
    <col min="12337" max="12338" width="8.7109375" style="119" customWidth="1"/>
    <col min="12339" max="12339" width="0" style="119" hidden="1" customWidth="1"/>
    <col min="12340" max="12545" width="8.7109375" style="119"/>
    <col min="12546" max="12546" width="7.5703125" style="119" bestFit="1" customWidth="1"/>
    <col min="12547" max="12548" width="11.28515625" style="119" customWidth="1"/>
    <col min="12549" max="12554" width="12.5703125" style="119" customWidth="1"/>
    <col min="12555" max="12555" width="22.7109375" style="119" customWidth="1"/>
    <col min="12556" max="12556" width="10.28515625" style="119" customWidth="1"/>
    <col min="12557" max="12562" width="19" style="119" customWidth="1"/>
    <col min="12563" max="12563" width="22.28515625" style="119" customWidth="1"/>
    <col min="12564" max="12564" width="12.7109375" style="119" customWidth="1"/>
    <col min="12565" max="12565" width="13.7109375" style="119" customWidth="1"/>
    <col min="12566" max="12570" width="15.5703125" style="119" customWidth="1"/>
    <col min="12571" max="12578" width="17" style="119" customWidth="1"/>
    <col min="12579" max="12579" width="11.28515625" style="119" customWidth="1"/>
    <col min="12580" max="12584" width="15.42578125" style="119" customWidth="1"/>
    <col min="12585" max="12585" width="25" style="119" customWidth="1"/>
    <col min="12586" max="12586" width="9.7109375" style="119" bestFit="1" customWidth="1"/>
    <col min="12587" max="12589" width="10.7109375" style="119" customWidth="1"/>
    <col min="12590" max="12590" width="12.42578125" style="119" customWidth="1"/>
    <col min="12591" max="12591" width="21.42578125" style="119" bestFit="1" customWidth="1"/>
    <col min="12592" max="12592" width="8.7109375" style="119"/>
    <col min="12593" max="12594" width="8.7109375" style="119" customWidth="1"/>
    <col min="12595" max="12595" width="0" style="119" hidden="1" customWidth="1"/>
    <col min="12596" max="12801" width="8.7109375" style="119"/>
    <col min="12802" max="12802" width="7.5703125" style="119" bestFit="1" customWidth="1"/>
    <col min="12803" max="12804" width="11.28515625" style="119" customWidth="1"/>
    <col min="12805" max="12810" width="12.5703125" style="119" customWidth="1"/>
    <col min="12811" max="12811" width="22.7109375" style="119" customWidth="1"/>
    <col min="12812" max="12812" width="10.28515625" style="119" customWidth="1"/>
    <col min="12813" max="12818" width="19" style="119" customWidth="1"/>
    <col min="12819" max="12819" width="22.28515625" style="119" customWidth="1"/>
    <col min="12820" max="12820" width="12.7109375" style="119" customWidth="1"/>
    <col min="12821" max="12821" width="13.7109375" style="119" customWidth="1"/>
    <col min="12822" max="12826" width="15.5703125" style="119" customWidth="1"/>
    <col min="12827" max="12834" width="17" style="119" customWidth="1"/>
    <col min="12835" max="12835" width="11.28515625" style="119" customWidth="1"/>
    <col min="12836" max="12840" width="15.42578125" style="119" customWidth="1"/>
    <col min="12841" max="12841" width="25" style="119" customWidth="1"/>
    <col min="12842" max="12842" width="9.7109375" style="119" bestFit="1" customWidth="1"/>
    <col min="12843" max="12845" width="10.7109375" style="119" customWidth="1"/>
    <col min="12846" max="12846" width="12.42578125" style="119" customWidth="1"/>
    <col min="12847" max="12847" width="21.42578125" style="119" bestFit="1" customWidth="1"/>
    <col min="12848" max="12848" width="8.7109375" style="119"/>
    <col min="12849" max="12850" width="8.7109375" style="119" customWidth="1"/>
    <col min="12851" max="12851" width="0" style="119" hidden="1" customWidth="1"/>
    <col min="12852" max="13057" width="8.7109375" style="119"/>
    <col min="13058" max="13058" width="7.5703125" style="119" bestFit="1" customWidth="1"/>
    <col min="13059" max="13060" width="11.28515625" style="119" customWidth="1"/>
    <col min="13061" max="13066" width="12.5703125" style="119" customWidth="1"/>
    <col min="13067" max="13067" width="22.7109375" style="119" customWidth="1"/>
    <col min="13068" max="13068" width="10.28515625" style="119" customWidth="1"/>
    <col min="13069" max="13074" width="19" style="119" customWidth="1"/>
    <col min="13075" max="13075" width="22.28515625" style="119" customWidth="1"/>
    <col min="13076" max="13076" width="12.7109375" style="119" customWidth="1"/>
    <col min="13077" max="13077" width="13.7109375" style="119" customWidth="1"/>
    <col min="13078" max="13082" width="15.5703125" style="119" customWidth="1"/>
    <col min="13083" max="13090" width="17" style="119" customWidth="1"/>
    <col min="13091" max="13091" width="11.28515625" style="119" customWidth="1"/>
    <col min="13092" max="13096" width="15.42578125" style="119" customWidth="1"/>
    <col min="13097" max="13097" width="25" style="119" customWidth="1"/>
    <col min="13098" max="13098" width="9.7109375" style="119" bestFit="1" customWidth="1"/>
    <col min="13099" max="13101" width="10.7109375" style="119" customWidth="1"/>
    <col min="13102" max="13102" width="12.42578125" style="119" customWidth="1"/>
    <col min="13103" max="13103" width="21.42578125" style="119" bestFit="1" customWidth="1"/>
    <col min="13104" max="13104" width="8.7109375" style="119"/>
    <col min="13105" max="13106" width="8.7109375" style="119" customWidth="1"/>
    <col min="13107" max="13107" width="0" style="119" hidden="1" customWidth="1"/>
    <col min="13108" max="13313" width="8.7109375" style="119"/>
    <col min="13314" max="13314" width="7.5703125" style="119" bestFit="1" customWidth="1"/>
    <col min="13315" max="13316" width="11.28515625" style="119" customWidth="1"/>
    <col min="13317" max="13322" width="12.5703125" style="119" customWidth="1"/>
    <col min="13323" max="13323" width="22.7109375" style="119" customWidth="1"/>
    <col min="13324" max="13324" width="10.28515625" style="119" customWidth="1"/>
    <col min="13325" max="13330" width="19" style="119" customWidth="1"/>
    <col min="13331" max="13331" width="22.28515625" style="119" customWidth="1"/>
    <col min="13332" max="13332" width="12.7109375" style="119" customWidth="1"/>
    <col min="13333" max="13333" width="13.7109375" style="119" customWidth="1"/>
    <col min="13334" max="13338" width="15.5703125" style="119" customWidth="1"/>
    <col min="13339" max="13346" width="17" style="119" customWidth="1"/>
    <col min="13347" max="13347" width="11.28515625" style="119" customWidth="1"/>
    <col min="13348" max="13352" width="15.42578125" style="119" customWidth="1"/>
    <col min="13353" max="13353" width="25" style="119" customWidth="1"/>
    <col min="13354" max="13354" width="9.7109375" style="119" bestFit="1" customWidth="1"/>
    <col min="13355" max="13357" width="10.7109375" style="119" customWidth="1"/>
    <col min="13358" max="13358" width="12.42578125" style="119" customWidth="1"/>
    <col min="13359" max="13359" width="21.42578125" style="119" bestFit="1" customWidth="1"/>
    <col min="13360" max="13360" width="8.7109375" style="119"/>
    <col min="13361" max="13362" width="8.7109375" style="119" customWidth="1"/>
    <col min="13363" max="13363" width="0" style="119" hidden="1" customWidth="1"/>
    <col min="13364" max="13569" width="8.7109375" style="119"/>
    <col min="13570" max="13570" width="7.5703125" style="119" bestFit="1" customWidth="1"/>
    <col min="13571" max="13572" width="11.28515625" style="119" customWidth="1"/>
    <col min="13573" max="13578" width="12.5703125" style="119" customWidth="1"/>
    <col min="13579" max="13579" width="22.7109375" style="119" customWidth="1"/>
    <col min="13580" max="13580" width="10.28515625" style="119" customWidth="1"/>
    <col min="13581" max="13586" width="19" style="119" customWidth="1"/>
    <col min="13587" max="13587" width="22.28515625" style="119" customWidth="1"/>
    <col min="13588" max="13588" width="12.7109375" style="119" customWidth="1"/>
    <col min="13589" max="13589" width="13.7109375" style="119" customWidth="1"/>
    <col min="13590" max="13594" width="15.5703125" style="119" customWidth="1"/>
    <col min="13595" max="13602" width="17" style="119" customWidth="1"/>
    <col min="13603" max="13603" width="11.28515625" style="119" customWidth="1"/>
    <col min="13604" max="13608" width="15.42578125" style="119" customWidth="1"/>
    <col min="13609" max="13609" width="25" style="119" customWidth="1"/>
    <col min="13610" max="13610" width="9.7109375" style="119" bestFit="1" customWidth="1"/>
    <col min="13611" max="13613" width="10.7109375" style="119" customWidth="1"/>
    <col min="13614" max="13614" width="12.42578125" style="119" customWidth="1"/>
    <col min="13615" max="13615" width="21.42578125" style="119" bestFit="1" customWidth="1"/>
    <col min="13616" max="13616" width="8.7109375" style="119"/>
    <col min="13617" max="13618" width="8.7109375" style="119" customWidth="1"/>
    <col min="13619" max="13619" width="0" style="119" hidden="1" customWidth="1"/>
    <col min="13620" max="13825" width="8.7109375" style="119"/>
    <col min="13826" max="13826" width="7.5703125" style="119" bestFit="1" customWidth="1"/>
    <col min="13827" max="13828" width="11.28515625" style="119" customWidth="1"/>
    <col min="13829" max="13834" width="12.5703125" style="119" customWidth="1"/>
    <col min="13835" max="13835" width="22.7109375" style="119" customWidth="1"/>
    <col min="13836" max="13836" width="10.28515625" style="119" customWidth="1"/>
    <col min="13837" max="13842" width="19" style="119" customWidth="1"/>
    <col min="13843" max="13843" width="22.28515625" style="119" customWidth="1"/>
    <col min="13844" max="13844" width="12.7109375" style="119" customWidth="1"/>
    <col min="13845" max="13845" width="13.7109375" style="119" customWidth="1"/>
    <col min="13846" max="13850" width="15.5703125" style="119" customWidth="1"/>
    <col min="13851" max="13858" width="17" style="119" customWidth="1"/>
    <col min="13859" max="13859" width="11.28515625" style="119" customWidth="1"/>
    <col min="13860" max="13864" width="15.42578125" style="119" customWidth="1"/>
    <col min="13865" max="13865" width="25" style="119" customWidth="1"/>
    <col min="13866" max="13866" width="9.7109375" style="119" bestFit="1" customWidth="1"/>
    <col min="13867" max="13869" width="10.7109375" style="119" customWidth="1"/>
    <col min="13870" max="13870" width="12.42578125" style="119" customWidth="1"/>
    <col min="13871" max="13871" width="21.42578125" style="119" bestFit="1" customWidth="1"/>
    <col min="13872" max="13872" width="8.7109375" style="119"/>
    <col min="13873" max="13874" width="8.7109375" style="119" customWidth="1"/>
    <col min="13875" max="13875" width="0" style="119" hidden="1" customWidth="1"/>
    <col min="13876" max="14081" width="8.7109375" style="119"/>
    <col min="14082" max="14082" width="7.5703125" style="119" bestFit="1" customWidth="1"/>
    <col min="14083" max="14084" width="11.28515625" style="119" customWidth="1"/>
    <col min="14085" max="14090" width="12.5703125" style="119" customWidth="1"/>
    <col min="14091" max="14091" width="22.7109375" style="119" customWidth="1"/>
    <col min="14092" max="14092" width="10.28515625" style="119" customWidth="1"/>
    <col min="14093" max="14098" width="19" style="119" customWidth="1"/>
    <col min="14099" max="14099" width="22.28515625" style="119" customWidth="1"/>
    <col min="14100" max="14100" width="12.7109375" style="119" customWidth="1"/>
    <col min="14101" max="14101" width="13.7109375" style="119" customWidth="1"/>
    <col min="14102" max="14106" width="15.5703125" style="119" customWidth="1"/>
    <col min="14107" max="14114" width="17" style="119" customWidth="1"/>
    <col min="14115" max="14115" width="11.28515625" style="119" customWidth="1"/>
    <col min="14116" max="14120" width="15.42578125" style="119" customWidth="1"/>
    <col min="14121" max="14121" width="25" style="119" customWidth="1"/>
    <col min="14122" max="14122" width="9.7109375" style="119" bestFit="1" customWidth="1"/>
    <col min="14123" max="14125" width="10.7109375" style="119" customWidth="1"/>
    <col min="14126" max="14126" width="12.42578125" style="119" customWidth="1"/>
    <col min="14127" max="14127" width="21.42578125" style="119" bestFit="1" customWidth="1"/>
    <col min="14128" max="14128" width="8.7109375" style="119"/>
    <col min="14129" max="14130" width="8.7109375" style="119" customWidth="1"/>
    <col min="14131" max="14131" width="0" style="119" hidden="1" customWidth="1"/>
    <col min="14132" max="14337" width="8.7109375" style="119"/>
    <col min="14338" max="14338" width="7.5703125" style="119" bestFit="1" customWidth="1"/>
    <col min="14339" max="14340" width="11.28515625" style="119" customWidth="1"/>
    <col min="14341" max="14346" width="12.5703125" style="119" customWidth="1"/>
    <col min="14347" max="14347" width="22.7109375" style="119" customWidth="1"/>
    <col min="14348" max="14348" width="10.28515625" style="119" customWidth="1"/>
    <col min="14349" max="14354" width="19" style="119" customWidth="1"/>
    <col min="14355" max="14355" width="22.28515625" style="119" customWidth="1"/>
    <col min="14356" max="14356" width="12.7109375" style="119" customWidth="1"/>
    <col min="14357" max="14357" width="13.7109375" style="119" customWidth="1"/>
    <col min="14358" max="14362" width="15.5703125" style="119" customWidth="1"/>
    <col min="14363" max="14370" width="17" style="119" customWidth="1"/>
    <col min="14371" max="14371" width="11.28515625" style="119" customWidth="1"/>
    <col min="14372" max="14376" width="15.42578125" style="119" customWidth="1"/>
    <col min="14377" max="14377" width="25" style="119" customWidth="1"/>
    <col min="14378" max="14378" width="9.7109375" style="119" bestFit="1" customWidth="1"/>
    <col min="14379" max="14381" width="10.7109375" style="119" customWidth="1"/>
    <col min="14382" max="14382" width="12.42578125" style="119" customWidth="1"/>
    <col min="14383" max="14383" width="21.42578125" style="119" bestFit="1" customWidth="1"/>
    <col min="14384" max="14384" width="8.7109375" style="119"/>
    <col min="14385" max="14386" width="8.7109375" style="119" customWidth="1"/>
    <col min="14387" max="14387" width="0" style="119" hidden="1" customWidth="1"/>
    <col min="14388" max="14593" width="8.7109375" style="119"/>
    <col min="14594" max="14594" width="7.5703125" style="119" bestFit="1" customWidth="1"/>
    <col min="14595" max="14596" width="11.28515625" style="119" customWidth="1"/>
    <col min="14597" max="14602" width="12.5703125" style="119" customWidth="1"/>
    <col min="14603" max="14603" width="22.7109375" style="119" customWidth="1"/>
    <col min="14604" max="14604" width="10.28515625" style="119" customWidth="1"/>
    <col min="14605" max="14610" width="19" style="119" customWidth="1"/>
    <col min="14611" max="14611" width="22.28515625" style="119" customWidth="1"/>
    <col min="14612" max="14612" width="12.7109375" style="119" customWidth="1"/>
    <col min="14613" max="14613" width="13.7109375" style="119" customWidth="1"/>
    <col min="14614" max="14618" width="15.5703125" style="119" customWidth="1"/>
    <col min="14619" max="14626" width="17" style="119" customWidth="1"/>
    <col min="14627" max="14627" width="11.28515625" style="119" customWidth="1"/>
    <col min="14628" max="14632" width="15.42578125" style="119" customWidth="1"/>
    <col min="14633" max="14633" width="25" style="119" customWidth="1"/>
    <col min="14634" max="14634" width="9.7109375" style="119" bestFit="1" customWidth="1"/>
    <col min="14635" max="14637" width="10.7109375" style="119" customWidth="1"/>
    <col min="14638" max="14638" width="12.42578125" style="119" customWidth="1"/>
    <col min="14639" max="14639" width="21.42578125" style="119" bestFit="1" customWidth="1"/>
    <col min="14640" max="14640" width="8.7109375" style="119"/>
    <col min="14641" max="14642" width="8.7109375" style="119" customWidth="1"/>
    <col min="14643" max="14643" width="0" style="119" hidden="1" customWidth="1"/>
    <col min="14644" max="14849" width="8.7109375" style="119"/>
    <col min="14850" max="14850" width="7.5703125" style="119" bestFit="1" customWidth="1"/>
    <col min="14851" max="14852" width="11.28515625" style="119" customWidth="1"/>
    <col min="14853" max="14858" width="12.5703125" style="119" customWidth="1"/>
    <col min="14859" max="14859" width="22.7109375" style="119" customWidth="1"/>
    <col min="14860" max="14860" width="10.28515625" style="119" customWidth="1"/>
    <col min="14861" max="14866" width="19" style="119" customWidth="1"/>
    <col min="14867" max="14867" width="22.28515625" style="119" customWidth="1"/>
    <col min="14868" max="14868" width="12.7109375" style="119" customWidth="1"/>
    <col min="14869" max="14869" width="13.7109375" style="119" customWidth="1"/>
    <col min="14870" max="14874" width="15.5703125" style="119" customWidth="1"/>
    <col min="14875" max="14882" width="17" style="119" customWidth="1"/>
    <col min="14883" max="14883" width="11.28515625" style="119" customWidth="1"/>
    <col min="14884" max="14888" width="15.42578125" style="119" customWidth="1"/>
    <col min="14889" max="14889" width="25" style="119" customWidth="1"/>
    <col min="14890" max="14890" width="9.7109375" style="119" bestFit="1" customWidth="1"/>
    <col min="14891" max="14893" width="10.7109375" style="119" customWidth="1"/>
    <col min="14894" max="14894" width="12.42578125" style="119" customWidth="1"/>
    <col min="14895" max="14895" width="21.42578125" style="119" bestFit="1" customWidth="1"/>
    <col min="14896" max="14896" width="8.7109375" style="119"/>
    <col min="14897" max="14898" width="8.7109375" style="119" customWidth="1"/>
    <col min="14899" max="14899" width="0" style="119" hidden="1" customWidth="1"/>
    <col min="14900" max="15105" width="8.7109375" style="119"/>
    <col min="15106" max="15106" width="7.5703125" style="119" bestFit="1" customWidth="1"/>
    <col min="15107" max="15108" width="11.28515625" style="119" customWidth="1"/>
    <col min="15109" max="15114" width="12.5703125" style="119" customWidth="1"/>
    <col min="15115" max="15115" width="22.7109375" style="119" customWidth="1"/>
    <col min="15116" max="15116" width="10.28515625" style="119" customWidth="1"/>
    <col min="15117" max="15122" width="19" style="119" customWidth="1"/>
    <col min="15123" max="15123" width="22.28515625" style="119" customWidth="1"/>
    <col min="15124" max="15124" width="12.7109375" style="119" customWidth="1"/>
    <col min="15125" max="15125" width="13.7109375" style="119" customWidth="1"/>
    <col min="15126" max="15130" width="15.5703125" style="119" customWidth="1"/>
    <col min="15131" max="15138" width="17" style="119" customWidth="1"/>
    <col min="15139" max="15139" width="11.28515625" style="119" customWidth="1"/>
    <col min="15140" max="15144" width="15.42578125" style="119" customWidth="1"/>
    <col min="15145" max="15145" width="25" style="119" customWidth="1"/>
    <col min="15146" max="15146" width="9.7109375" style="119" bestFit="1" customWidth="1"/>
    <col min="15147" max="15149" width="10.7109375" style="119" customWidth="1"/>
    <col min="15150" max="15150" width="12.42578125" style="119" customWidth="1"/>
    <col min="15151" max="15151" width="21.42578125" style="119" bestFit="1" customWidth="1"/>
    <col min="15152" max="15152" width="8.7109375" style="119"/>
    <col min="15153" max="15154" width="8.7109375" style="119" customWidth="1"/>
    <col min="15155" max="15155" width="0" style="119" hidden="1" customWidth="1"/>
    <col min="15156" max="15361" width="8.7109375" style="119"/>
    <col min="15362" max="15362" width="7.5703125" style="119" bestFit="1" customWidth="1"/>
    <col min="15363" max="15364" width="11.28515625" style="119" customWidth="1"/>
    <col min="15365" max="15370" width="12.5703125" style="119" customWidth="1"/>
    <col min="15371" max="15371" width="22.7109375" style="119" customWidth="1"/>
    <col min="15372" max="15372" width="10.28515625" style="119" customWidth="1"/>
    <col min="15373" max="15378" width="19" style="119" customWidth="1"/>
    <col min="15379" max="15379" width="22.28515625" style="119" customWidth="1"/>
    <col min="15380" max="15380" width="12.7109375" style="119" customWidth="1"/>
    <col min="15381" max="15381" width="13.7109375" style="119" customWidth="1"/>
    <col min="15382" max="15386" width="15.5703125" style="119" customWidth="1"/>
    <col min="15387" max="15394" width="17" style="119" customWidth="1"/>
    <col min="15395" max="15395" width="11.28515625" style="119" customWidth="1"/>
    <col min="15396" max="15400" width="15.42578125" style="119" customWidth="1"/>
    <col min="15401" max="15401" width="25" style="119" customWidth="1"/>
    <col min="15402" max="15402" width="9.7109375" style="119" bestFit="1" customWidth="1"/>
    <col min="15403" max="15405" width="10.7109375" style="119" customWidth="1"/>
    <col min="15406" max="15406" width="12.42578125" style="119" customWidth="1"/>
    <col min="15407" max="15407" width="21.42578125" style="119" bestFit="1" customWidth="1"/>
    <col min="15408" max="15408" width="8.7109375" style="119"/>
    <col min="15409" max="15410" width="8.7109375" style="119" customWidth="1"/>
    <col min="15411" max="15411" width="0" style="119" hidden="1" customWidth="1"/>
    <col min="15412" max="15617" width="8.7109375" style="119"/>
    <col min="15618" max="15618" width="7.5703125" style="119" bestFit="1" customWidth="1"/>
    <col min="15619" max="15620" width="11.28515625" style="119" customWidth="1"/>
    <col min="15621" max="15626" width="12.5703125" style="119" customWidth="1"/>
    <col min="15627" max="15627" width="22.7109375" style="119" customWidth="1"/>
    <col min="15628" max="15628" width="10.28515625" style="119" customWidth="1"/>
    <col min="15629" max="15634" width="19" style="119" customWidth="1"/>
    <col min="15635" max="15635" width="22.28515625" style="119" customWidth="1"/>
    <col min="15636" max="15636" width="12.7109375" style="119" customWidth="1"/>
    <col min="15637" max="15637" width="13.7109375" style="119" customWidth="1"/>
    <col min="15638" max="15642" width="15.5703125" style="119" customWidth="1"/>
    <col min="15643" max="15650" width="17" style="119" customWidth="1"/>
    <col min="15651" max="15651" width="11.28515625" style="119" customWidth="1"/>
    <col min="15652" max="15656" width="15.42578125" style="119" customWidth="1"/>
    <col min="15657" max="15657" width="25" style="119" customWidth="1"/>
    <col min="15658" max="15658" width="9.7109375" style="119" bestFit="1" customWidth="1"/>
    <col min="15659" max="15661" width="10.7109375" style="119" customWidth="1"/>
    <col min="15662" max="15662" width="12.42578125" style="119" customWidth="1"/>
    <col min="15663" max="15663" width="21.42578125" style="119" bestFit="1" customWidth="1"/>
    <col min="15664" max="15664" width="8.7109375" style="119"/>
    <col min="15665" max="15666" width="8.7109375" style="119" customWidth="1"/>
    <col min="15667" max="15667" width="0" style="119" hidden="1" customWidth="1"/>
    <col min="15668" max="15873" width="8.7109375" style="119"/>
    <col min="15874" max="15874" width="7.5703125" style="119" bestFit="1" customWidth="1"/>
    <col min="15875" max="15876" width="11.28515625" style="119" customWidth="1"/>
    <col min="15877" max="15882" width="12.5703125" style="119" customWidth="1"/>
    <col min="15883" max="15883" width="22.7109375" style="119" customWidth="1"/>
    <col min="15884" max="15884" width="10.28515625" style="119" customWidth="1"/>
    <col min="15885" max="15890" width="19" style="119" customWidth="1"/>
    <col min="15891" max="15891" width="22.28515625" style="119" customWidth="1"/>
    <col min="15892" max="15892" width="12.7109375" style="119" customWidth="1"/>
    <col min="15893" max="15893" width="13.7109375" style="119" customWidth="1"/>
    <col min="15894" max="15898" width="15.5703125" style="119" customWidth="1"/>
    <col min="15899" max="15906" width="17" style="119" customWidth="1"/>
    <col min="15907" max="15907" width="11.28515625" style="119" customWidth="1"/>
    <col min="15908" max="15912" width="15.42578125" style="119" customWidth="1"/>
    <col min="15913" max="15913" width="25" style="119" customWidth="1"/>
    <col min="15914" max="15914" width="9.7109375" style="119" bestFit="1" customWidth="1"/>
    <col min="15915" max="15917" width="10.7109375" style="119" customWidth="1"/>
    <col min="15918" max="15918" width="12.42578125" style="119" customWidth="1"/>
    <col min="15919" max="15919" width="21.42578125" style="119" bestFit="1" customWidth="1"/>
    <col min="15920" max="15920" width="8.7109375" style="119"/>
    <col min="15921" max="15922" width="8.7109375" style="119" customWidth="1"/>
    <col min="15923" max="15923" width="0" style="119" hidden="1" customWidth="1"/>
    <col min="15924" max="16129" width="8.7109375" style="119"/>
    <col min="16130" max="16130" width="7.5703125" style="119" bestFit="1" customWidth="1"/>
    <col min="16131" max="16132" width="11.28515625" style="119" customWidth="1"/>
    <col min="16133" max="16138" width="12.5703125" style="119" customWidth="1"/>
    <col min="16139" max="16139" width="22.7109375" style="119" customWidth="1"/>
    <col min="16140" max="16140" width="10.28515625" style="119" customWidth="1"/>
    <col min="16141" max="16146" width="19" style="119" customWidth="1"/>
    <col min="16147" max="16147" width="22.28515625" style="119" customWidth="1"/>
    <col min="16148" max="16148" width="12.7109375" style="119" customWidth="1"/>
    <col min="16149" max="16149" width="13.7109375" style="119" customWidth="1"/>
    <col min="16150" max="16154" width="15.5703125" style="119" customWidth="1"/>
    <col min="16155" max="16162" width="17" style="119" customWidth="1"/>
    <col min="16163" max="16163" width="11.28515625" style="119" customWidth="1"/>
    <col min="16164" max="16168" width="15.42578125" style="119" customWidth="1"/>
    <col min="16169" max="16169" width="25" style="119" customWidth="1"/>
    <col min="16170" max="16170" width="9.7109375" style="119" bestFit="1" customWidth="1"/>
    <col min="16171" max="16173" width="10.7109375" style="119" customWidth="1"/>
    <col min="16174" max="16174" width="12.42578125" style="119" customWidth="1"/>
    <col min="16175" max="16175" width="21.42578125" style="119" bestFit="1" customWidth="1"/>
    <col min="16176" max="16176" width="8.7109375" style="119"/>
    <col min="16177" max="16178" width="8.7109375" style="119" customWidth="1"/>
    <col min="16179" max="16179" width="0" style="119" hidden="1" customWidth="1"/>
    <col min="16180" max="16384" width="8.7109375" style="119"/>
  </cols>
  <sheetData>
    <row r="1" spans="1:52">
      <c r="AI1" s="123"/>
      <c r="AJ1" s="123"/>
      <c r="AK1" s="3" t="s">
        <v>0</v>
      </c>
      <c r="AL1" s="3" t="s">
        <v>1</v>
      </c>
      <c r="AM1" s="4" t="s">
        <v>0</v>
      </c>
      <c r="AN1" s="4" t="s">
        <v>1</v>
      </c>
    </row>
    <row r="2" spans="1:52" ht="15.75" thickBot="1">
      <c r="B2" s="126"/>
      <c r="C2" s="127"/>
      <c r="D2" s="127"/>
      <c r="E2" s="127"/>
      <c r="F2" s="127"/>
      <c r="G2" s="127"/>
      <c r="H2" s="127"/>
      <c r="I2" s="127"/>
      <c r="J2" s="127"/>
      <c r="K2" s="128"/>
      <c r="AI2" s="123"/>
      <c r="AJ2" s="123"/>
      <c r="AK2" s="3" t="s">
        <v>2</v>
      </c>
      <c r="AL2" s="3" t="s">
        <v>2</v>
      </c>
      <c r="AM2" s="4">
        <v>2019</v>
      </c>
      <c r="AN2" s="4">
        <v>2019</v>
      </c>
    </row>
    <row r="3" spans="1:52" ht="15.75"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75" thickBot="1"/>
    <row r="8" spans="1:52" ht="16.5"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75">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75">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75">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75">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75">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75">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75">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75">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75">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75">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75">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75">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75">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75">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75">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75">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75">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75">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75">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75">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75">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75">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75">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75">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75">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75">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75">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75">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75">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75">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75">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75">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75">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75">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75">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75">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75">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75">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75">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75">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75">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75">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75">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75">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75">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75">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75">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75">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75">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75">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75">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75">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75">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75">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75">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75">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75">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75">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75">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75">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75">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75">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75">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75">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75">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75">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75">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75">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75">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75">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75">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75">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75">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75">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75">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75">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75">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75">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75">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75">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75">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75">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75">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75">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75">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75">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75">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75">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75">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75">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75">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75">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75">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75">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75">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75">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75">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75">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75">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75">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75">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75">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75">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75">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75">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75">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75">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75">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75">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75">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75">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75">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75">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75">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75">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75">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75">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75">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75">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75">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75">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75">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75">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75">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75">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75">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75">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75">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75">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75">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75">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75">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75">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75">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75">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75">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75">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75">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75">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75">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75">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75">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75">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75">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75">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75">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75">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75">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75">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75">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75">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75">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75">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75">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75">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75">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75">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75">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75">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75">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75">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75">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75">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75">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75">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75">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75">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75">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75">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75">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75">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75">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75">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75">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75">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75">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75">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75">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75">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75">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75">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75">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75">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75">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75">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75">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75">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75">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75">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75">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75">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75">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75">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75">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75">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75">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75">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75">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75">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75">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75">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75">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75">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75">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75">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75">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75">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75">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75">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75">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75">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75">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75">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75">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75">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75">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75">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75">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75">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75">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75">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75">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75">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75">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75">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75">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75">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75">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75">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75">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75">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75">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75">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75">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75">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75">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75">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75">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75">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75">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75">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75">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75">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75">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75">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75">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75">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75">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75">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75">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75">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75">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75">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75">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75">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75">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75">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75">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75">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75">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75">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75">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75">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75">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75">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75">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75">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75">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75">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75">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75">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75">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75">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75">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75">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75">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75">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75">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75">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75">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75">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75">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75">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75">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75">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75">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75">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75">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75">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75">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75">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75">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75">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75">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75">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75">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75">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75">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75">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75">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75">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75">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75">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75">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75">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75">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75">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75">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75">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75">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75">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75">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75">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75">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75">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75">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75">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75">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75">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75">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75">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75">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75">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75">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75">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75">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75">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75">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75">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75">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75">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75">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75">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75">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75">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75">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75">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75">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75">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75">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75">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75">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75">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75">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75">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75">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75">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75">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75">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75">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75">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75">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75">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75">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75">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75">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75">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75">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75">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75">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75">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75">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75">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75">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75">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75">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75">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75">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75">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75">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75">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75">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75">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75">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75">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75">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75">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75">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75">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75">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75">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75">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75">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75">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75">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75">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75">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75">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75">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75">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75">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75">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75">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75">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75">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75">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75">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75">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75">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75">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75">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75">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75">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75">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75">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75">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75">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75">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75">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75">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75">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75">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75">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75">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75">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75">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75">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75">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75">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75">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75">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75">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75">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75">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75">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75">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75">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75">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75">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75">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75">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75">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75">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75">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75">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75">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75">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75">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75">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75">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75">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75">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75">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75">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75">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75">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75">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75">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75">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75">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75">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75">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75">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75">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75">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75">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75">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75">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75">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75">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75">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75">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75">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75">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75">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75">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75">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75">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75">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75">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75">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75">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75">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75">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75">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75">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75">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75">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75">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75">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75">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75">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75">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75">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75">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75">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75">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75">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75">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75">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75">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75">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75">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75">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75">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75">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75">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75">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75">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75">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75">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75">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75">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75">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75">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75">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75">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75">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75">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75">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75">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75">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75">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75">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75">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75">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75">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75">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75">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75">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75">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75">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75">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75">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75">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75">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75">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75">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75">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75">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75">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75">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75">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75">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75">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75">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75">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75">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75">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75">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75">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75">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75">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75">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75">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75">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75">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75">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75">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75">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75">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75">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75">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75">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75">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75">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75">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75">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75">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75">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75">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75">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75">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75">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75">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75">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75">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75">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75">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75">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75">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75">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75">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75">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75">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75">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75">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75">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75">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75">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75">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75">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75">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75">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75">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75">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75">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75">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75">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75">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75">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75">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75">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75">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75">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75">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75">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75">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75">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75">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75">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75">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75">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75">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75">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75">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75">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75">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75">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75">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75">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75">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75">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75">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75">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75">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75">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75">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75">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75">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75">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75">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75">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75">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75">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75">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75">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75">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75">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75">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75">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75">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75">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75">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75">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75">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75">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75">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75">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75">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75">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75">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75">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75">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75">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75">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75">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75">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75">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75">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75">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75">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75">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75">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75">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75">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75">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75">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75">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75">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75">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75">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75">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75">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75">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75">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75">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75">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75">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75">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75">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75">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75">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75">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75">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75">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75">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75">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75">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75">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2.75"/>
  <cols>
    <col min="1" max="1" width="8.5703125" style="1" customWidth="1"/>
    <col min="2" max="2" width="7.7109375" style="1" customWidth="1"/>
    <col min="3" max="3" width="6.28515625" style="1" customWidth="1"/>
    <col min="4" max="4" width="41.28515625" style="28" customWidth="1"/>
    <col min="5" max="5" width="7.5703125" style="1" customWidth="1"/>
    <col min="6" max="6" width="8.7109375" style="1" bestFit="1" customWidth="1"/>
    <col min="7" max="12" width="11.42578125" style="1" customWidth="1"/>
    <col min="13" max="13" width="21.28515625" style="50" customWidth="1"/>
    <col min="14" max="15" width="9.5703125" style="50" bestFit="1" customWidth="1"/>
    <col min="16" max="16" width="11" style="50" customWidth="1"/>
    <col min="17" max="17" width="9.5703125" style="50" bestFit="1" customWidth="1"/>
    <col min="18" max="18" width="10.5703125" style="50" bestFit="1" customWidth="1"/>
    <col min="19" max="19" width="9.28515625" style="50"/>
    <col min="20"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9" ht="37.5" customHeight="1">
      <c r="A1" s="518" t="s">
        <v>381</v>
      </c>
      <c r="B1" s="519"/>
      <c r="C1" s="519"/>
      <c r="D1" s="519"/>
      <c r="E1" s="519"/>
      <c r="F1" s="519"/>
      <c r="G1" s="519"/>
      <c r="H1" s="519"/>
      <c r="I1" s="519"/>
      <c r="J1" s="519"/>
      <c r="K1" s="519"/>
      <c r="L1" s="519"/>
    </row>
    <row r="2" spans="1:19" s="101" customFormat="1" ht="20.25" customHeight="1" thickBot="1">
      <c r="A2" s="205"/>
      <c r="B2" s="520" t="s">
        <v>377</v>
      </c>
      <c r="C2" s="527"/>
      <c r="D2" s="527"/>
      <c r="E2" s="527"/>
      <c r="F2" s="527"/>
      <c r="G2" s="527"/>
      <c r="H2" s="527"/>
      <c r="I2" s="527"/>
      <c r="J2" s="527"/>
      <c r="K2" s="527"/>
      <c r="L2" s="527"/>
      <c r="M2" s="527"/>
      <c r="N2" s="102"/>
      <c r="O2" s="102"/>
      <c r="P2" s="102"/>
      <c r="Q2" s="102"/>
      <c r="R2" s="102"/>
      <c r="S2" s="102"/>
    </row>
    <row r="3" spans="1:19" ht="33" customHeight="1" thickBot="1">
      <c r="A3" s="528" t="s">
        <v>361</v>
      </c>
      <c r="B3" s="529"/>
      <c r="C3" s="529"/>
      <c r="D3" s="529"/>
      <c r="E3" s="529"/>
      <c r="F3" s="529"/>
      <c r="G3" s="529"/>
      <c r="H3" s="529"/>
      <c r="I3" s="529"/>
      <c r="J3" s="529"/>
      <c r="K3" s="529"/>
      <c r="L3" s="530"/>
    </row>
    <row r="4" spans="1:19" ht="66.75" customHeight="1">
      <c r="A4" s="206"/>
      <c r="B4" s="525" t="s">
        <v>376</v>
      </c>
      <c r="C4" s="526"/>
      <c r="D4" s="526"/>
      <c r="E4" s="526"/>
      <c r="F4" s="526"/>
      <c r="G4" s="207" t="s">
        <v>369</v>
      </c>
      <c r="H4" s="207" t="s">
        <v>370</v>
      </c>
      <c r="I4" s="207" t="s">
        <v>371</v>
      </c>
      <c r="J4" s="207" t="s">
        <v>372</v>
      </c>
      <c r="K4" s="207" t="s">
        <v>373</v>
      </c>
      <c r="L4" s="207" t="s">
        <v>375</v>
      </c>
    </row>
    <row r="5" spans="1:19" s="37" customFormat="1" ht="38.25">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75">
      <c r="A129" s="61" t="s">
        <v>463</v>
      </c>
      <c r="B129" s="53"/>
      <c r="C129" s="54"/>
      <c r="D129" s="54"/>
      <c r="E129" s="53"/>
      <c r="F129" s="54"/>
      <c r="G129" s="32"/>
      <c r="H129" s="32"/>
      <c r="I129" s="32"/>
      <c r="J129" s="32"/>
    </row>
    <row r="130" spans="1:19" ht="15.75">
      <c r="A130" s="52" t="s">
        <v>324</v>
      </c>
      <c r="B130" s="53"/>
      <c r="C130" s="54"/>
      <c r="D130" s="54"/>
      <c r="E130" s="53"/>
      <c r="F130" s="54"/>
      <c r="G130" s="32"/>
      <c r="H130" s="32"/>
      <c r="I130" s="32"/>
      <c r="J130" s="32"/>
    </row>
    <row r="131" spans="1:19" ht="15.75">
      <c r="A131" s="53"/>
      <c r="B131" s="66" t="s">
        <v>299</v>
      </c>
      <c r="C131" s="67"/>
      <c r="D131" s="67"/>
      <c r="E131" s="53"/>
      <c r="F131" s="54"/>
      <c r="G131" s="32"/>
      <c r="H131" s="32"/>
      <c r="I131" s="32"/>
      <c r="J131" s="32"/>
    </row>
    <row r="132" spans="1:19" ht="15.75">
      <c r="A132" s="68"/>
      <c r="B132" s="69">
        <f>'January 1 2018'!B132*1.01</f>
        <v>628.52729872013231</v>
      </c>
      <c r="C132" s="54" t="s">
        <v>300</v>
      </c>
      <c r="D132" s="54"/>
      <c r="E132" s="53"/>
      <c r="F132" s="54"/>
      <c r="G132" s="32"/>
      <c r="H132" s="32"/>
      <c r="I132" s="32"/>
      <c r="J132" s="32"/>
    </row>
    <row r="133" spans="1:19" ht="15.75">
      <c r="A133" s="68"/>
      <c r="B133" s="69">
        <f>'January 1 2018'!B133*1.01</f>
        <v>807.74592606603369</v>
      </c>
      <c r="C133" s="54" t="s">
        <v>301</v>
      </c>
      <c r="D133" s="54"/>
      <c r="E133" s="53"/>
      <c r="F133" s="54"/>
      <c r="G133" s="32"/>
      <c r="H133" s="32"/>
      <c r="I133" s="32"/>
      <c r="J133" s="32"/>
    </row>
    <row r="134" spans="1:19" ht="15.75">
      <c r="A134" s="68"/>
      <c r="B134" s="69">
        <f>'January 1 2018'!B134*1.01</f>
        <v>988.22665642141317</v>
      </c>
      <c r="C134" s="54" t="s">
        <v>302</v>
      </c>
      <c r="D134" s="54"/>
      <c r="E134" s="53"/>
      <c r="F134" s="54"/>
      <c r="G134" s="32"/>
      <c r="H134" s="32"/>
      <c r="I134" s="32"/>
      <c r="J134" s="32"/>
    </row>
    <row r="135" spans="1:19" ht="15.75">
      <c r="A135" s="68"/>
      <c r="B135" s="69">
        <f>'January 1 2018'!B135*1.01</f>
        <v>1166.1831807578365</v>
      </c>
      <c r="C135" s="54" t="s">
        <v>303</v>
      </c>
      <c r="D135" s="54"/>
      <c r="E135" s="53"/>
      <c r="F135" s="54"/>
      <c r="G135" s="32"/>
      <c r="H135" s="32"/>
      <c r="I135" s="32"/>
      <c r="J135" s="32"/>
    </row>
    <row r="136" spans="1:19" ht="15.75">
      <c r="A136" s="53"/>
      <c r="B136" s="69"/>
      <c r="C136" s="54"/>
      <c r="D136" s="54"/>
      <c r="E136" s="53"/>
      <c r="F136" s="54"/>
      <c r="G136" s="32"/>
      <c r="H136" s="32"/>
      <c r="I136" s="32"/>
      <c r="J136" s="32"/>
    </row>
    <row r="137" spans="1:19" ht="15.75">
      <c r="A137" s="53"/>
      <c r="B137" s="66" t="s">
        <v>304</v>
      </c>
      <c r="C137" s="67"/>
      <c r="D137" s="67"/>
      <c r="E137" s="53"/>
      <c r="F137" s="54"/>
      <c r="G137" s="32"/>
      <c r="H137" s="32"/>
      <c r="I137" s="32"/>
      <c r="J137" s="32"/>
    </row>
    <row r="138" spans="1:19" ht="15.75">
      <c r="A138" s="53"/>
      <c r="B138" s="70">
        <f>B132/2080</f>
        <v>0.30217658592314051</v>
      </c>
      <c r="C138" s="54" t="s">
        <v>305</v>
      </c>
      <c r="D138" s="54"/>
      <c r="E138" s="53"/>
      <c r="F138" s="54"/>
      <c r="G138" s="32"/>
      <c r="H138" s="32"/>
      <c r="I138" s="32"/>
      <c r="J138" s="32"/>
      <c r="R138" s="1"/>
      <c r="S138" s="1"/>
    </row>
    <row r="139" spans="1:19" ht="15.75">
      <c r="A139" s="53"/>
      <c r="B139" s="70">
        <f>B133/2080</f>
        <v>0.38833938753174696</v>
      </c>
      <c r="C139" s="54" t="s">
        <v>306</v>
      </c>
      <c r="D139" s="54"/>
      <c r="E139" s="53"/>
      <c r="F139" s="54"/>
      <c r="G139" s="32"/>
      <c r="H139" s="32"/>
      <c r="I139" s="32"/>
      <c r="J139" s="32"/>
      <c r="P139" s="77"/>
      <c r="R139" s="1"/>
      <c r="S139" s="1"/>
    </row>
    <row r="140" spans="1:19" ht="15.75">
      <c r="A140" s="53"/>
      <c r="B140" s="70">
        <f>B134/2080</f>
        <v>0.47510896943337172</v>
      </c>
      <c r="C140" s="54" t="s">
        <v>307</v>
      </c>
      <c r="D140" s="54"/>
      <c r="E140" s="53"/>
      <c r="F140" s="54"/>
      <c r="G140" s="32"/>
      <c r="H140" s="32"/>
      <c r="I140" s="32"/>
      <c r="J140" s="32"/>
      <c r="P140" s="77"/>
      <c r="R140" s="1"/>
      <c r="S140" s="1"/>
    </row>
    <row r="141" spans="1:19" s="1" customFormat="1" ht="15.75">
      <c r="A141" s="53"/>
      <c r="B141" s="70">
        <f>B135/2080</f>
        <v>0.56066499074895981</v>
      </c>
      <c r="C141" s="54" t="s">
        <v>308</v>
      </c>
      <c r="D141" s="54"/>
      <c r="E141" s="53"/>
      <c r="F141" s="54"/>
      <c r="G141" s="32"/>
      <c r="H141" s="32"/>
      <c r="I141" s="32"/>
      <c r="J141" s="32"/>
      <c r="M141" s="50"/>
      <c r="N141" s="50"/>
      <c r="O141" s="50"/>
      <c r="P141" s="77"/>
      <c r="Q141" s="50"/>
    </row>
    <row r="142" spans="1:19" s="1" customFormat="1" ht="15.75">
      <c r="A142" s="35"/>
      <c r="B142" s="32"/>
      <c r="C142" s="33"/>
      <c r="D142" s="33"/>
      <c r="E142" s="32"/>
      <c r="F142" s="33"/>
      <c r="G142" s="32"/>
      <c r="H142" s="32"/>
      <c r="I142" s="32"/>
      <c r="J142" s="32"/>
      <c r="M142" s="50"/>
      <c r="N142" s="77"/>
      <c r="O142" s="50"/>
      <c r="P142" s="77"/>
      <c r="Q142" s="50"/>
    </row>
    <row r="143" spans="1:19" s="1" customFormat="1" ht="15.75">
      <c r="A143" s="61" t="s">
        <v>309</v>
      </c>
      <c r="B143" s="32"/>
      <c r="C143" s="33"/>
      <c r="D143" s="33"/>
      <c r="E143" s="32"/>
      <c r="F143" s="33"/>
      <c r="G143" s="32"/>
      <c r="H143" s="32"/>
      <c r="I143" s="32"/>
      <c r="J143" s="32"/>
      <c r="M143" s="50"/>
      <c r="N143" s="78"/>
      <c r="O143" s="55"/>
      <c r="P143" s="56"/>
      <c r="Q143" s="56"/>
      <c r="R143" s="55"/>
      <c r="S143" s="56"/>
    </row>
    <row r="144" spans="1:19" s="1" customFormat="1" ht="15.75">
      <c r="A144" s="52" t="s">
        <v>320</v>
      </c>
      <c r="B144" s="53"/>
      <c r="C144" s="54"/>
      <c r="D144" s="54"/>
      <c r="E144" s="53"/>
      <c r="F144" s="54"/>
      <c r="G144" s="56"/>
      <c r="H144" s="53"/>
      <c r="I144" s="53"/>
      <c r="J144" s="53"/>
      <c r="K144" s="56"/>
      <c r="L144" s="56"/>
      <c r="M144" s="50"/>
      <c r="N144" s="77"/>
      <c r="O144" s="50"/>
      <c r="P144" s="77"/>
      <c r="Q144" s="50"/>
    </row>
    <row r="145" spans="1:21" s="1" customFormat="1" ht="15.75">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75">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75">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75">
      <c r="A148" s="58"/>
      <c r="B148" s="52" t="s">
        <v>346</v>
      </c>
      <c r="C148" s="54"/>
      <c r="D148" s="54"/>
      <c r="E148" s="60"/>
      <c r="F148" s="76"/>
      <c r="I148" s="53"/>
      <c r="J148" s="53"/>
      <c r="K148" s="56"/>
      <c r="L148" s="56"/>
      <c r="M148" s="78"/>
      <c r="N148" s="50"/>
      <c r="O148" s="50"/>
      <c r="P148" s="77"/>
      <c r="Q148" s="77"/>
      <c r="R148" s="56"/>
      <c r="S148" s="56"/>
      <c r="T148" s="56"/>
    </row>
    <row r="149" spans="1:21" s="1" customFormat="1" ht="15.75">
      <c r="A149" s="36"/>
      <c r="B149" s="32"/>
      <c r="C149" s="33"/>
      <c r="D149" s="33"/>
      <c r="E149" s="32"/>
      <c r="F149" s="33"/>
      <c r="G149" s="32"/>
      <c r="H149" s="32"/>
      <c r="I149" s="32"/>
      <c r="J149" s="32"/>
      <c r="M149" s="77"/>
      <c r="N149" s="77"/>
      <c r="O149" s="77"/>
      <c r="P149" s="77"/>
      <c r="Q149" s="77"/>
      <c r="R149" s="56"/>
      <c r="S149" s="56"/>
    </row>
    <row r="150" spans="1:21" s="1" customFormat="1" ht="15.75">
      <c r="A150" s="32"/>
      <c r="B150" s="32"/>
      <c r="C150" s="33"/>
      <c r="D150" s="33"/>
      <c r="E150" s="32"/>
      <c r="F150" s="33"/>
      <c r="G150" s="32"/>
      <c r="H150" s="32"/>
      <c r="I150" s="32"/>
      <c r="J150" s="32"/>
      <c r="M150" s="50"/>
      <c r="N150" s="77"/>
      <c r="O150" s="77"/>
      <c r="P150" s="77"/>
      <c r="Q150" s="77"/>
      <c r="R150" s="56"/>
      <c r="S150" s="56"/>
    </row>
    <row r="151" spans="1:21" s="56" customFormat="1" ht="15.75">
      <c r="A151" s="61" t="s">
        <v>310</v>
      </c>
      <c r="B151" s="53"/>
      <c r="C151" s="54"/>
      <c r="D151" s="54"/>
      <c r="E151" s="53"/>
      <c r="F151" s="54"/>
      <c r="G151" s="53"/>
      <c r="H151" s="53"/>
      <c r="I151" s="53"/>
      <c r="J151" s="53"/>
      <c r="M151" s="50"/>
      <c r="N151" s="77"/>
      <c r="O151" s="77"/>
      <c r="P151" s="77"/>
      <c r="Q151" s="77"/>
      <c r="R151" s="77"/>
      <c r="S151" s="77"/>
    </row>
    <row r="152" spans="1:21" s="56" customFormat="1" ht="15.75">
      <c r="A152" s="52" t="s">
        <v>341</v>
      </c>
      <c r="C152" s="54"/>
      <c r="D152" s="54"/>
      <c r="E152" s="54"/>
      <c r="F152" s="53"/>
      <c r="G152" s="53"/>
      <c r="K152" s="60"/>
      <c r="L152" s="53"/>
      <c r="M152" s="77"/>
      <c r="N152" s="77"/>
      <c r="O152" s="77"/>
      <c r="P152" s="50"/>
      <c r="Q152" s="77"/>
    </row>
    <row r="153" spans="1:21" s="56" customFormat="1" ht="15.75">
      <c r="A153" s="62" t="e">
        <f>ROUND('January 1 2018'!A153*1.01,3)</f>
        <v>#REF!</v>
      </c>
      <c r="B153" s="52" t="s">
        <v>313</v>
      </c>
      <c r="C153" s="54"/>
      <c r="D153" s="54"/>
      <c r="E153" s="54"/>
      <c r="F153" s="53"/>
      <c r="G153" s="53"/>
      <c r="H153" s="53"/>
      <c r="I153" s="53"/>
      <c r="J153" s="53"/>
      <c r="M153" s="77"/>
      <c r="N153" s="77"/>
      <c r="O153" s="77"/>
      <c r="P153" s="50"/>
      <c r="Q153" s="77"/>
    </row>
    <row r="154" spans="1:21" s="57" customFormat="1" ht="15.75">
      <c r="A154" s="63"/>
      <c r="B154" s="56"/>
      <c r="C154" s="56"/>
      <c r="D154" s="55"/>
      <c r="E154" s="56"/>
      <c r="F154" s="56"/>
      <c r="G154" s="56"/>
      <c r="H154" s="56"/>
      <c r="I154" s="56"/>
      <c r="J154" s="56"/>
      <c r="K154" s="56"/>
      <c r="L154" s="56"/>
      <c r="M154" s="77"/>
      <c r="N154" s="77"/>
      <c r="O154" s="77"/>
      <c r="P154" s="50"/>
      <c r="Q154" s="77"/>
      <c r="R154" s="56"/>
      <c r="S154" s="56"/>
    </row>
    <row r="155" spans="1:21" s="56" customFormat="1" ht="15.75">
      <c r="A155" s="61" t="s">
        <v>311</v>
      </c>
      <c r="D155" s="55"/>
      <c r="M155" s="77"/>
      <c r="N155" s="77"/>
      <c r="O155" s="77"/>
      <c r="P155" s="50"/>
      <c r="Q155" s="77"/>
    </row>
    <row r="156" spans="1:21" s="56" customFormat="1" ht="15.75">
      <c r="A156" s="52" t="s">
        <v>321</v>
      </c>
      <c r="D156" s="55"/>
      <c r="M156" s="77"/>
      <c r="N156" s="77"/>
      <c r="O156" s="77"/>
      <c r="P156" s="50"/>
      <c r="Q156" s="77"/>
      <c r="R156" s="77"/>
      <c r="S156" s="77"/>
    </row>
    <row r="157" spans="1:21" s="56" customFormat="1" ht="15.75">
      <c r="A157" s="63" t="s">
        <v>343</v>
      </c>
      <c r="B157" s="63"/>
      <c r="D157" s="55"/>
      <c r="M157" s="77"/>
      <c r="N157" s="77"/>
      <c r="O157" s="77"/>
      <c r="P157" s="50"/>
      <c r="Q157" s="77"/>
    </row>
    <row r="158" spans="1:21" s="56" customFormat="1" ht="15.75">
      <c r="A158" s="64" t="e">
        <f>ROUND('January 1 2018'!A158*1.01,3)</f>
        <v>#REF!</v>
      </c>
      <c r="B158" s="65" t="s">
        <v>344</v>
      </c>
      <c r="C158" s="63" t="s">
        <v>314</v>
      </c>
      <c r="D158" s="55"/>
      <c r="M158" s="77"/>
      <c r="N158" s="77"/>
      <c r="O158" s="77"/>
      <c r="P158" s="50"/>
      <c r="Q158" s="77"/>
    </row>
    <row r="159" spans="1:21" s="57" customFormat="1" ht="15.75">
      <c r="A159" s="56"/>
      <c r="B159" s="63"/>
      <c r="C159" s="56"/>
      <c r="D159" s="55"/>
      <c r="E159" s="56"/>
      <c r="F159" s="56"/>
      <c r="G159" s="56"/>
      <c r="H159" s="56"/>
      <c r="I159" s="56"/>
      <c r="J159" s="56"/>
      <c r="K159" s="56"/>
      <c r="L159" s="56"/>
      <c r="M159" s="77"/>
      <c r="N159" s="77"/>
      <c r="O159" s="77"/>
      <c r="P159" s="50"/>
      <c r="Q159" s="77"/>
      <c r="R159" s="56"/>
      <c r="S159" s="56"/>
    </row>
    <row r="160" spans="1:21" s="56" customFormat="1" ht="15.75">
      <c r="A160" s="63" t="s">
        <v>312</v>
      </c>
      <c r="B160" s="63"/>
      <c r="D160" s="55"/>
      <c r="M160" s="77"/>
      <c r="N160" s="77"/>
      <c r="O160" s="77"/>
      <c r="P160" s="50"/>
      <c r="Q160" s="77"/>
    </row>
    <row r="161" spans="1:19" s="56" customFormat="1" ht="15.75">
      <c r="A161" s="64" t="e">
        <f>ROUND('January 1 2018'!A161*1.01,3)</f>
        <v>#REF!</v>
      </c>
      <c r="B161" s="63" t="s">
        <v>345</v>
      </c>
      <c r="D161" s="55"/>
      <c r="L161" s="65"/>
      <c r="M161" s="7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77"/>
      <c r="N163" s="50"/>
      <c r="O163" s="50"/>
      <c r="P163" s="50"/>
      <c r="Q163" s="50"/>
      <c r="R163" s="50"/>
      <c r="S163" s="50"/>
    </row>
    <row r="164" spans="1:19" ht="15.75">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2.75"/>
  <cols>
    <col min="1" max="1" width="8.5703125" style="1" customWidth="1"/>
    <col min="2" max="2" width="9.7109375" style="1" customWidth="1"/>
    <col min="3" max="3" width="6.42578125" style="1" customWidth="1"/>
    <col min="4" max="4" width="36.42578125" style="28" customWidth="1"/>
    <col min="5" max="5" width="7.28515625" style="1" customWidth="1"/>
    <col min="6" max="6" width="8.7109375" style="1" customWidth="1"/>
    <col min="7" max="11" width="10.7109375" style="2" customWidth="1"/>
    <col min="12" max="12" width="33" style="50" customWidth="1"/>
    <col min="13" max="14" width="9.5703125" style="50" bestFit="1" customWidth="1"/>
    <col min="15" max="15" width="11" style="50" customWidth="1"/>
    <col min="16" max="16" width="9.5703125" style="50" bestFit="1" customWidth="1"/>
    <col min="17" max="17" width="10.5703125" style="50" bestFit="1" customWidth="1"/>
    <col min="18" max="19" width="9.28515625" style="50"/>
    <col min="20" max="254" width="9.28515625" style="31"/>
    <col min="255" max="255" width="12.5703125" style="31" customWidth="1"/>
    <col min="256" max="256" width="10.28515625" style="31" customWidth="1"/>
    <col min="257" max="257" width="4.28515625" style="31" customWidth="1"/>
    <col min="258" max="258" width="36.42578125" style="31" customWidth="1"/>
    <col min="259" max="259" width="9.28515625" style="31" customWidth="1"/>
    <col min="260" max="260" width="7.7109375" style="31" bestFit="1" customWidth="1"/>
    <col min="261" max="268" width="9.28515625" style="31" customWidth="1"/>
    <col min="269" max="270" width="9.28515625" style="31"/>
    <col min="271" max="271" width="28.28515625" style="31" bestFit="1" customWidth="1"/>
    <col min="272" max="510" width="9.28515625" style="31"/>
    <col min="511" max="511" width="12.5703125" style="31" customWidth="1"/>
    <col min="512" max="512" width="10.28515625" style="31" customWidth="1"/>
    <col min="513" max="513" width="4.28515625" style="31" customWidth="1"/>
    <col min="514" max="514" width="36.42578125" style="31" customWidth="1"/>
    <col min="515" max="515" width="9.28515625" style="31" customWidth="1"/>
    <col min="516" max="516" width="7.7109375" style="31" bestFit="1" customWidth="1"/>
    <col min="517" max="524" width="9.28515625" style="31" customWidth="1"/>
    <col min="525" max="526" width="9.28515625" style="31"/>
    <col min="527" max="527" width="28.28515625" style="31" bestFit="1" customWidth="1"/>
    <col min="528" max="766" width="9.28515625" style="31"/>
    <col min="767" max="767" width="12.5703125" style="31" customWidth="1"/>
    <col min="768" max="768" width="10.28515625" style="31" customWidth="1"/>
    <col min="769" max="769" width="4.28515625" style="31" customWidth="1"/>
    <col min="770" max="770" width="36.42578125" style="31" customWidth="1"/>
    <col min="771" max="771" width="9.28515625" style="31" customWidth="1"/>
    <col min="772" max="772" width="7.7109375" style="31" bestFit="1" customWidth="1"/>
    <col min="773" max="780" width="9.28515625" style="31" customWidth="1"/>
    <col min="781" max="782" width="9.28515625" style="31"/>
    <col min="783" max="783" width="28.28515625" style="31" bestFit="1" customWidth="1"/>
    <col min="784" max="1022" width="9.28515625" style="31"/>
    <col min="1023" max="1023" width="12.5703125" style="31" customWidth="1"/>
    <col min="1024" max="1024" width="10.28515625" style="31" customWidth="1"/>
    <col min="1025" max="1025" width="4.28515625" style="31" customWidth="1"/>
    <col min="1026" max="1026" width="36.42578125" style="31" customWidth="1"/>
    <col min="1027" max="1027" width="9.28515625" style="31" customWidth="1"/>
    <col min="1028" max="1028" width="7.7109375" style="31" bestFit="1" customWidth="1"/>
    <col min="1029" max="1036" width="9.28515625" style="31" customWidth="1"/>
    <col min="1037" max="1038" width="9.28515625" style="31"/>
    <col min="1039" max="1039" width="28.28515625" style="31" bestFit="1" customWidth="1"/>
    <col min="1040" max="1278" width="9.28515625" style="31"/>
    <col min="1279" max="1279" width="12.5703125" style="31" customWidth="1"/>
    <col min="1280" max="1280" width="10.28515625" style="31" customWidth="1"/>
    <col min="1281" max="1281" width="4.28515625" style="31" customWidth="1"/>
    <col min="1282" max="1282" width="36.42578125" style="31" customWidth="1"/>
    <col min="1283" max="1283" width="9.28515625" style="31" customWidth="1"/>
    <col min="1284" max="1284" width="7.7109375" style="31" bestFit="1" customWidth="1"/>
    <col min="1285" max="1292" width="9.28515625" style="31" customWidth="1"/>
    <col min="1293" max="1294" width="9.28515625" style="31"/>
    <col min="1295" max="1295" width="28.28515625" style="31" bestFit="1" customWidth="1"/>
    <col min="1296" max="1534" width="9.28515625" style="31"/>
    <col min="1535" max="1535" width="12.5703125" style="31" customWidth="1"/>
    <col min="1536" max="1536" width="10.28515625" style="31" customWidth="1"/>
    <col min="1537" max="1537" width="4.28515625" style="31" customWidth="1"/>
    <col min="1538" max="1538" width="36.42578125" style="31" customWidth="1"/>
    <col min="1539" max="1539" width="9.28515625" style="31" customWidth="1"/>
    <col min="1540" max="1540" width="7.7109375" style="31" bestFit="1" customWidth="1"/>
    <col min="1541" max="1548" width="9.28515625" style="31" customWidth="1"/>
    <col min="1549" max="1550" width="9.28515625" style="31"/>
    <col min="1551" max="1551" width="28.28515625" style="31" bestFit="1" customWidth="1"/>
    <col min="1552" max="1790" width="9.28515625" style="31"/>
    <col min="1791" max="1791" width="12.5703125" style="31" customWidth="1"/>
    <col min="1792" max="1792" width="10.28515625" style="31" customWidth="1"/>
    <col min="1793" max="1793" width="4.28515625" style="31" customWidth="1"/>
    <col min="1794" max="1794" width="36.42578125" style="31" customWidth="1"/>
    <col min="1795" max="1795" width="9.28515625" style="31" customWidth="1"/>
    <col min="1796" max="1796" width="7.7109375" style="31" bestFit="1" customWidth="1"/>
    <col min="1797" max="1804" width="9.28515625" style="31" customWidth="1"/>
    <col min="1805" max="1806" width="9.28515625" style="31"/>
    <col min="1807" max="1807" width="28.28515625" style="31" bestFit="1" customWidth="1"/>
    <col min="1808" max="2046" width="9.28515625" style="31"/>
    <col min="2047" max="2047" width="12.5703125" style="31" customWidth="1"/>
    <col min="2048" max="2048" width="10.28515625" style="31" customWidth="1"/>
    <col min="2049" max="2049" width="4.28515625" style="31" customWidth="1"/>
    <col min="2050" max="2050" width="36.42578125" style="31" customWidth="1"/>
    <col min="2051" max="2051" width="9.28515625" style="31" customWidth="1"/>
    <col min="2052" max="2052" width="7.7109375" style="31" bestFit="1" customWidth="1"/>
    <col min="2053" max="2060" width="9.28515625" style="31" customWidth="1"/>
    <col min="2061" max="2062" width="9.28515625" style="31"/>
    <col min="2063" max="2063" width="28.28515625" style="31" bestFit="1" customWidth="1"/>
    <col min="2064" max="2302" width="9.28515625" style="31"/>
    <col min="2303" max="2303" width="12.5703125" style="31" customWidth="1"/>
    <col min="2304" max="2304" width="10.28515625" style="31" customWidth="1"/>
    <col min="2305" max="2305" width="4.28515625" style="31" customWidth="1"/>
    <col min="2306" max="2306" width="36.42578125" style="31" customWidth="1"/>
    <col min="2307" max="2307" width="9.28515625" style="31" customWidth="1"/>
    <col min="2308" max="2308" width="7.7109375" style="31" bestFit="1" customWidth="1"/>
    <col min="2309" max="2316" width="9.28515625" style="31" customWidth="1"/>
    <col min="2317" max="2318" width="9.28515625" style="31"/>
    <col min="2319" max="2319" width="28.28515625" style="31" bestFit="1" customWidth="1"/>
    <col min="2320" max="2558" width="9.28515625" style="31"/>
    <col min="2559" max="2559" width="12.5703125" style="31" customWidth="1"/>
    <col min="2560" max="2560" width="10.28515625" style="31" customWidth="1"/>
    <col min="2561" max="2561" width="4.28515625" style="31" customWidth="1"/>
    <col min="2562" max="2562" width="36.42578125" style="31" customWidth="1"/>
    <col min="2563" max="2563" width="9.28515625" style="31" customWidth="1"/>
    <col min="2564" max="2564" width="7.7109375" style="31" bestFit="1" customWidth="1"/>
    <col min="2565" max="2572" width="9.28515625" style="31" customWidth="1"/>
    <col min="2573" max="2574" width="9.28515625" style="31"/>
    <col min="2575" max="2575" width="28.28515625" style="31" bestFit="1" customWidth="1"/>
    <col min="2576" max="2814" width="9.28515625" style="31"/>
    <col min="2815" max="2815" width="12.5703125" style="31" customWidth="1"/>
    <col min="2816" max="2816" width="10.28515625" style="31" customWidth="1"/>
    <col min="2817" max="2817" width="4.28515625" style="31" customWidth="1"/>
    <col min="2818" max="2818" width="36.42578125" style="31" customWidth="1"/>
    <col min="2819" max="2819" width="9.28515625" style="31" customWidth="1"/>
    <col min="2820" max="2820" width="7.7109375" style="31" bestFit="1" customWidth="1"/>
    <col min="2821" max="2828" width="9.28515625" style="31" customWidth="1"/>
    <col min="2829" max="2830" width="9.28515625" style="31"/>
    <col min="2831" max="2831" width="28.28515625" style="31" bestFit="1" customWidth="1"/>
    <col min="2832" max="3070" width="9.28515625" style="31"/>
    <col min="3071" max="3071" width="12.5703125" style="31" customWidth="1"/>
    <col min="3072" max="3072" width="10.28515625" style="31" customWidth="1"/>
    <col min="3073" max="3073" width="4.28515625" style="31" customWidth="1"/>
    <col min="3074" max="3074" width="36.42578125" style="31" customWidth="1"/>
    <col min="3075" max="3075" width="9.28515625" style="31" customWidth="1"/>
    <col min="3076" max="3076" width="7.7109375" style="31" bestFit="1" customWidth="1"/>
    <col min="3077" max="3084" width="9.28515625" style="31" customWidth="1"/>
    <col min="3085" max="3086" width="9.28515625" style="31"/>
    <col min="3087" max="3087" width="28.28515625" style="31" bestFit="1" customWidth="1"/>
    <col min="3088" max="3326" width="9.28515625" style="31"/>
    <col min="3327" max="3327" width="12.5703125" style="31" customWidth="1"/>
    <col min="3328" max="3328" width="10.28515625" style="31" customWidth="1"/>
    <col min="3329" max="3329" width="4.28515625" style="31" customWidth="1"/>
    <col min="3330" max="3330" width="36.42578125" style="31" customWidth="1"/>
    <col min="3331" max="3331" width="9.28515625" style="31" customWidth="1"/>
    <col min="3332" max="3332" width="7.7109375" style="31" bestFit="1" customWidth="1"/>
    <col min="3333" max="3340" width="9.28515625" style="31" customWidth="1"/>
    <col min="3341" max="3342" width="9.28515625" style="31"/>
    <col min="3343" max="3343" width="28.28515625" style="31" bestFit="1" customWidth="1"/>
    <col min="3344" max="3582" width="9.28515625" style="31"/>
    <col min="3583" max="3583" width="12.5703125" style="31" customWidth="1"/>
    <col min="3584" max="3584" width="10.28515625" style="31" customWidth="1"/>
    <col min="3585" max="3585" width="4.28515625" style="31" customWidth="1"/>
    <col min="3586" max="3586" width="36.42578125" style="31" customWidth="1"/>
    <col min="3587" max="3587" width="9.28515625" style="31" customWidth="1"/>
    <col min="3588" max="3588" width="7.7109375" style="31" bestFit="1" customWidth="1"/>
    <col min="3589" max="3596" width="9.28515625" style="31" customWidth="1"/>
    <col min="3597" max="3598" width="9.28515625" style="31"/>
    <col min="3599" max="3599" width="28.28515625" style="31" bestFit="1" customWidth="1"/>
    <col min="3600" max="3838" width="9.28515625" style="31"/>
    <col min="3839" max="3839" width="12.5703125" style="31" customWidth="1"/>
    <col min="3840" max="3840" width="10.28515625" style="31" customWidth="1"/>
    <col min="3841" max="3841" width="4.28515625" style="31" customWidth="1"/>
    <col min="3842" max="3842" width="36.42578125" style="31" customWidth="1"/>
    <col min="3843" max="3843" width="9.28515625" style="31" customWidth="1"/>
    <col min="3844" max="3844" width="7.7109375" style="31" bestFit="1" customWidth="1"/>
    <col min="3845" max="3852" width="9.28515625" style="31" customWidth="1"/>
    <col min="3853" max="3854" width="9.28515625" style="31"/>
    <col min="3855" max="3855" width="28.28515625" style="31" bestFit="1" customWidth="1"/>
    <col min="3856" max="4094" width="9.28515625" style="31"/>
    <col min="4095" max="4095" width="12.5703125" style="31" customWidth="1"/>
    <col min="4096" max="4096" width="10.28515625" style="31" customWidth="1"/>
    <col min="4097" max="4097" width="4.28515625" style="31" customWidth="1"/>
    <col min="4098" max="4098" width="36.42578125" style="31" customWidth="1"/>
    <col min="4099" max="4099" width="9.28515625" style="31" customWidth="1"/>
    <col min="4100" max="4100" width="7.7109375" style="31" bestFit="1" customWidth="1"/>
    <col min="4101" max="4108" width="9.28515625" style="31" customWidth="1"/>
    <col min="4109" max="4110" width="9.28515625" style="31"/>
    <col min="4111" max="4111" width="28.28515625" style="31" bestFit="1" customWidth="1"/>
    <col min="4112" max="4350" width="9.28515625" style="31"/>
    <col min="4351" max="4351" width="12.5703125" style="31" customWidth="1"/>
    <col min="4352" max="4352" width="10.28515625" style="31" customWidth="1"/>
    <col min="4353" max="4353" width="4.28515625" style="31" customWidth="1"/>
    <col min="4354" max="4354" width="36.42578125" style="31" customWidth="1"/>
    <col min="4355" max="4355" width="9.28515625" style="31" customWidth="1"/>
    <col min="4356" max="4356" width="7.7109375" style="31" bestFit="1" customWidth="1"/>
    <col min="4357" max="4364" width="9.28515625" style="31" customWidth="1"/>
    <col min="4365" max="4366" width="9.28515625" style="31"/>
    <col min="4367" max="4367" width="28.28515625" style="31" bestFit="1" customWidth="1"/>
    <col min="4368" max="4606" width="9.28515625" style="31"/>
    <col min="4607" max="4607" width="12.5703125" style="31" customWidth="1"/>
    <col min="4608" max="4608" width="10.28515625" style="31" customWidth="1"/>
    <col min="4609" max="4609" width="4.28515625" style="31" customWidth="1"/>
    <col min="4610" max="4610" width="36.42578125" style="31" customWidth="1"/>
    <col min="4611" max="4611" width="9.28515625" style="31" customWidth="1"/>
    <col min="4612" max="4612" width="7.7109375" style="31" bestFit="1" customWidth="1"/>
    <col min="4613" max="4620" width="9.28515625" style="31" customWidth="1"/>
    <col min="4621" max="4622" width="9.28515625" style="31"/>
    <col min="4623" max="4623" width="28.28515625" style="31" bestFit="1" customWidth="1"/>
    <col min="4624" max="4862" width="9.28515625" style="31"/>
    <col min="4863" max="4863" width="12.5703125" style="31" customWidth="1"/>
    <col min="4864" max="4864" width="10.28515625" style="31" customWidth="1"/>
    <col min="4865" max="4865" width="4.28515625" style="31" customWidth="1"/>
    <col min="4866" max="4866" width="36.42578125" style="31" customWidth="1"/>
    <col min="4867" max="4867" width="9.28515625" style="31" customWidth="1"/>
    <col min="4868" max="4868" width="7.7109375" style="31" bestFit="1" customWidth="1"/>
    <col min="4869" max="4876" width="9.28515625" style="31" customWidth="1"/>
    <col min="4877" max="4878" width="9.28515625" style="31"/>
    <col min="4879" max="4879" width="28.28515625" style="31" bestFit="1" customWidth="1"/>
    <col min="4880" max="5118" width="9.28515625" style="31"/>
    <col min="5119" max="5119" width="12.5703125" style="31" customWidth="1"/>
    <col min="5120" max="5120" width="10.28515625" style="31" customWidth="1"/>
    <col min="5121" max="5121" width="4.28515625" style="31" customWidth="1"/>
    <col min="5122" max="5122" width="36.42578125" style="31" customWidth="1"/>
    <col min="5123" max="5123" width="9.28515625" style="31" customWidth="1"/>
    <col min="5124" max="5124" width="7.7109375" style="31" bestFit="1" customWidth="1"/>
    <col min="5125" max="5132" width="9.28515625" style="31" customWidth="1"/>
    <col min="5133" max="5134" width="9.28515625" style="31"/>
    <col min="5135" max="5135" width="28.28515625" style="31" bestFit="1" customWidth="1"/>
    <col min="5136" max="5374" width="9.28515625" style="31"/>
    <col min="5375" max="5375" width="12.5703125" style="31" customWidth="1"/>
    <col min="5376" max="5376" width="10.28515625" style="31" customWidth="1"/>
    <col min="5377" max="5377" width="4.28515625" style="31" customWidth="1"/>
    <col min="5378" max="5378" width="36.42578125" style="31" customWidth="1"/>
    <col min="5379" max="5379" width="9.28515625" style="31" customWidth="1"/>
    <col min="5380" max="5380" width="7.7109375" style="31" bestFit="1" customWidth="1"/>
    <col min="5381" max="5388" width="9.28515625" style="31" customWidth="1"/>
    <col min="5389" max="5390" width="9.28515625" style="31"/>
    <col min="5391" max="5391" width="28.28515625" style="31" bestFit="1" customWidth="1"/>
    <col min="5392" max="5630" width="9.28515625" style="31"/>
    <col min="5631" max="5631" width="12.5703125" style="31" customWidth="1"/>
    <col min="5632" max="5632" width="10.28515625" style="31" customWidth="1"/>
    <col min="5633" max="5633" width="4.28515625" style="31" customWidth="1"/>
    <col min="5634" max="5634" width="36.42578125" style="31" customWidth="1"/>
    <col min="5635" max="5635" width="9.28515625" style="31" customWidth="1"/>
    <col min="5636" max="5636" width="7.7109375" style="31" bestFit="1" customWidth="1"/>
    <col min="5637" max="5644" width="9.28515625" style="31" customWidth="1"/>
    <col min="5645" max="5646" width="9.28515625" style="31"/>
    <col min="5647" max="5647" width="28.28515625" style="31" bestFit="1" customWidth="1"/>
    <col min="5648" max="5886" width="9.28515625" style="31"/>
    <col min="5887" max="5887" width="12.5703125" style="31" customWidth="1"/>
    <col min="5888" max="5888" width="10.28515625" style="31" customWidth="1"/>
    <col min="5889" max="5889" width="4.28515625" style="31" customWidth="1"/>
    <col min="5890" max="5890" width="36.42578125" style="31" customWidth="1"/>
    <col min="5891" max="5891" width="9.28515625" style="31" customWidth="1"/>
    <col min="5892" max="5892" width="7.7109375" style="31" bestFit="1" customWidth="1"/>
    <col min="5893" max="5900" width="9.28515625" style="31" customWidth="1"/>
    <col min="5901" max="5902" width="9.28515625" style="31"/>
    <col min="5903" max="5903" width="28.28515625" style="31" bestFit="1" customWidth="1"/>
    <col min="5904" max="6142" width="9.28515625" style="31"/>
    <col min="6143" max="6143" width="12.5703125" style="31" customWidth="1"/>
    <col min="6144" max="6144" width="10.28515625" style="31" customWidth="1"/>
    <col min="6145" max="6145" width="4.28515625" style="31" customWidth="1"/>
    <col min="6146" max="6146" width="36.42578125" style="31" customWidth="1"/>
    <col min="6147" max="6147" width="9.28515625" style="31" customWidth="1"/>
    <col min="6148" max="6148" width="7.7109375" style="31" bestFit="1" customWidth="1"/>
    <col min="6149" max="6156" width="9.28515625" style="31" customWidth="1"/>
    <col min="6157" max="6158" width="9.28515625" style="31"/>
    <col min="6159" max="6159" width="28.28515625" style="31" bestFit="1" customWidth="1"/>
    <col min="6160" max="6398" width="9.28515625" style="31"/>
    <col min="6399" max="6399" width="12.5703125" style="31" customWidth="1"/>
    <col min="6400" max="6400" width="10.28515625" style="31" customWidth="1"/>
    <col min="6401" max="6401" width="4.28515625" style="31" customWidth="1"/>
    <col min="6402" max="6402" width="36.42578125" style="31" customWidth="1"/>
    <col min="6403" max="6403" width="9.28515625" style="31" customWidth="1"/>
    <col min="6404" max="6404" width="7.7109375" style="31" bestFit="1" customWidth="1"/>
    <col min="6405" max="6412" width="9.28515625" style="31" customWidth="1"/>
    <col min="6413" max="6414" width="9.28515625" style="31"/>
    <col min="6415" max="6415" width="28.28515625" style="31" bestFit="1" customWidth="1"/>
    <col min="6416" max="6654" width="9.28515625" style="31"/>
    <col min="6655" max="6655" width="12.5703125" style="31" customWidth="1"/>
    <col min="6656" max="6656" width="10.28515625" style="31" customWidth="1"/>
    <col min="6657" max="6657" width="4.28515625" style="31" customWidth="1"/>
    <col min="6658" max="6658" width="36.42578125" style="31" customWidth="1"/>
    <col min="6659" max="6659" width="9.28515625" style="31" customWidth="1"/>
    <col min="6660" max="6660" width="7.7109375" style="31" bestFit="1" customWidth="1"/>
    <col min="6661" max="6668" width="9.28515625" style="31" customWidth="1"/>
    <col min="6669" max="6670" width="9.28515625" style="31"/>
    <col min="6671" max="6671" width="28.28515625" style="31" bestFit="1" customWidth="1"/>
    <col min="6672" max="6910" width="9.28515625" style="31"/>
    <col min="6911" max="6911" width="12.5703125" style="31" customWidth="1"/>
    <col min="6912" max="6912" width="10.28515625" style="31" customWidth="1"/>
    <col min="6913" max="6913" width="4.28515625" style="31" customWidth="1"/>
    <col min="6914" max="6914" width="36.42578125" style="31" customWidth="1"/>
    <col min="6915" max="6915" width="9.28515625" style="31" customWidth="1"/>
    <col min="6916" max="6916" width="7.7109375" style="31" bestFit="1" customWidth="1"/>
    <col min="6917" max="6924" width="9.28515625" style="31" customWidth="1"/>
    <col min="6925" max="6926" width="9.28515625" style="31"/>
    <col min="6927" max="6927" width="28.28515625" style="31" bestFit="1" customWidth="1"/>
    <col min="6928" max="7166" width="9.28515625" style="31"/>
    <col min="7167" max="7167" width="12.5703125" style="31" customWidth="1"/>
    <col min="7168" max="7168" width="10.28515625" style="31" customWidth="1"/>
    <col min="7169" max="7169" width="4.28515625" style="31" customWidth="1"/>
    <col min="7170" max="7170" width="36.42578125" style="31" customWidth="1"/>
    <col min="7171" max="7171" width="9.28515625" style="31" customWidth="1"/>
    <col min="7172" max="7172" width="7.7109375" style="31" bestFit="1" customWidth="1"/>
    <col min="7173" max="7180" width="9.28515625" style="31" customWidth="1"/>
    <col min="7181" max="7182" width="9.28515625" style="31"/>
    <col min="7183" max="7183" width="28.28515625" style="31" bestFit="1" customWidth="1"/>
    <col min="7184" max="7422" width="9.28515625" style="31"/>
    <col min="7423" max="7423" width="12.5703125" style="31" customWidth="1"/>
    <col min="7424" max="7424" width="10.28515625" style="31" customWidth="1"/>
    <col min="7425" max="7425" width="4.28515625" style="31" customWidth="1"/>
    <col min="7426" max="7426" width="36.42578125" style="31" customWidth="1"/>
    <col min="7427" max="7427" width="9.28515625" style="31" customWidth="1"/>
    <col min="7428" max="7428" width="7.7109375" style="31" bestFit="1" customWidth="1"/>
    <col min="7429" max="7436" width="9.28515625" style="31" customWidth="1"/>
    <col min="7437" max="7438" width="9.28515625" style="31"/>
    <col min="7439" max="7439" width="28.28515625" style="31" bestFit="1" customWidth="1"/>
    <col min="7440" max="7678" width="9.28515625" style="31"/>
    <col min="7679" max="7679" width="12.5703125" style="31" customWidth="1"/>
    <col min="7680" max="7680" width="10.28515625" style="31" customWidth="1"/>
    <col min="7681" max="7681" width="4.28515625" style="31" customWidth="1"/>
    <col min="7682" max="7682" width="36.42578125" style="31" customWidth="1"/>
    <col min="7683" max="7683" width="9.28515625" style="31" customWidth="1"/>
    <col min="7684" max="7684" width="7.7109375" style="31" bestFit="1" customWidth="1"/>
    <col min="7685" max="7692" width="9.28515625" style="31" customWidth="1"/>
    <col min="7693" max="7694" width="9.28515625" style="31"/>
    <col min="7695" max="7695" width="28.28515625" style="31" bestFit="1" customWidth="1"/>
    <col min="7696" max="7934" width="9.28515625" style="31"/>
    <col min="7935" max="7935" width="12.5703125" style="31" customWidth="1"/>
    <col min="7936" max="7936" width="10.28515625" style="31" customWidth="1"/>
    <col min="7937" max="7937" width="4.28515625" style="31" customWidth="1"/>
    <col min="7938" max="7938" width="36.42578125" style="31" customWidth="1"/>
    <col min="7939" max="7939" width="9.28515625" style="31" customWidth="1"/>
    <col min="7940" max="7940" width="7.7109375" style="31" bestFit="1" customWidth="1"/>
    <col min="7941" max="7948" width="9.28515625" style="31" customWidth="1"/>
    <col min="7949" max="7950" width="9.28515625" style="31"/>
    <col min="7951" max="7951" width="28.28515625" style="31" bestFit="1" customWidth="1"/>
    <col min="7952" max="8190" width="9.28515625" style="31"/>
    <col min="8191" max="8191" width="12.5703125" style="31" customWidth="1"/>
    <col min="8192" max="8192" width="10.28515625" style="31" customWidth="1"/>
    <col min="8193" max="8193" width="4.28515625" style="31" customWidth="1"/>
    <col min="8194" max="8194" width="36.42578125" style="31" customWidth="1"/>
    <col min="8195" max="8195" width="9.28515625" style="31" customWidth="1"/>
    <col min="8196" max="8196" width="7.7109375" style="31" bestFit="1" customWidth="1"/>
    <col min="8197" max="8204" width="9.28515625" style="31" customWidth="1"/>
    <col min="8205" max="8206" width="9.28515625" style="31"/>
    <col min="8207" max="8207" width="28.28515625" style="31" bestFit="1" customWidth="1"/>
    <col min="8208" max="8446" width="9.28515625" style="31"/>
    <col min="8447" max="8447" width="12.5703125" style="31" customWidth="1"/>
    <col min="8448" max="8448" width="10.28515625" style="31" customWidth="1"/>
    <col min="8449" max="8449" width="4.28515625" style="31" customWidth="1"/>
    <col min="8450" max="8450" width="36.42578125" style="31" customWidth="1"/>
    <col min="8451" max="8451" width="9.28515625" style="31" customWidth="1"/>
    <col min="8452" max="8452" width="7.7109375" style="31" bestFit="1" customWidth="1"/>
    <col min="8453" max="8460" width="9.28515625" style="31" customWidth="1"/>
    <col min="8461" max="8462" width="9.28515625" style="31"/>
    <col min="8463" max="8463" width="28.28515625" style="31" bestFit="1" customWidth="1"/>
    <col min="8464" max="8702" width="9.28515625" style="31"/>
    <col min="8703" max="8703" width="12.5703125" style="31" customWidth="1"/>
    <col min="8704" max="8704" width="10.28515625" style="31" customWidth="1"/>
    <col min="8705" max="8705" width="4.28515625" style="31" customWidth="1"/>
    <col min="8706" max="8706" width="36.42578125" style="31" customWidth="1"/>
    <col min="8707" max="8707" width="9.28515625" style="31" customWidth="1"/>
    <col min="8708" max="8708" width="7.7109375" style="31" bestFit="1" customWidth="1"/>
    <col min="8709" max="8716" width="9.28515625" style="31" customWidth="1"/>
    <col min="8717" max="8718" width="9.28515625" style="31"/>
    <col min="8719" max="8719" width="28.28515625" style="31" bestFit="1" customWidth="1"/>
    <col min="8720" max="8958" width="9.28515625" style="31"/>
    <col min="8959" max="8959" width="12.5703125" style="31" customWidth="1"/>
    <col min="8960" max="8960" width="10.28515625" style="31" customWidth="1"/>
    <col min="8961" max="8961" width="4.28515625" style="31" customWidth="1"/>
    <col min="8962" max="8962" width="36.42578125" style="31" customWidth="1"/>
    <col min="8963" max="8963" width="9.28515625" style="31" customWidth="1"/>
    <col min="8964" max="8964" width="7.7109375" style="31" bestFit="1" customWidth="1"/>
    <col min="8965" max="8972" width="9.28515625" style="31" customWidth="1"/>
    <col min="8973" max="8974" width="9.28515625" style="31"/>
    <col min="8975" max="8975" width="28.28515625" style="31" bestFit="1" customWidth="1"/>
    <col min="8976" max="9214" width="9.28515625" style="31"/>
    <col min="9215" max="9215" width="12.5703125" style="31" customWidth="1"/>
    <col min="9216" max="9216" width="10.28515625" style="31" customWidth="1"/>
    <col min="9217" max="9217" width="4.28515625" style="31" customWidth="1"/>
    <col min="9218" max="9218" width="36.42578125" style="31" customWidth="1"/>
    <col min="9219" max="9219" width="9.28515625" style="31" customWidth="1"/>
    <col min="9220" max="9220" width="7.7109375" style="31" bestFit="1" customWidth="1"/>
    <col min="9221" max="9228" width="9.28515625" style="31" customWidth="1"/>
    <col min="9229" max="9230" width="9.28515625" style="31"/>
    <col min="9231" max="9231" width="28.28515625" style="31" bestFit="1" customWidth="1"/>
    <col min="9232" max="9470" width="9.28515625" style="31"/>
    <col min="9471" max="9471" width="12.5703125" style="31" customWidth="1"/>
    <col min="9472" max="9472" width="10.28515625" style="31" customWidth="1"/>
    <col min="9473" max="9473" width="4.28515625" style="31" customWidth="1"/>
    <col min="9474" max="9474" width="36.42578125" style="31" customWidth="1"/>
    <col min="9475" max="9475" width="9.28515625" style="31" customWidth="1"/>
    <col min="9476" max="9476" width="7.7109375" style="31" bestFit="1" customWidth="1"/>
    <col min="9477" max="9484" width="9.28515625" style="31" customWidth="1"/>
    <col min="9485" max="9486" width="9.28515625" style="31"/>
    <col min="9487" max="9487" width="28.28515625" style="31" bestFit="1" customWidth="1"/>
    <col min="9488" max="9726" width="9.28515625" style="31"/>
    <col min="9727" max="9727" width="12.5703125" style="31" customWidth="1"/>
    <col min="9728" max="9728" width="10.28515625" style="31" customWidth="1"/>
    <col min="9729" max="9729" width="4.28515625" style="31" customWidth="1"/>
    <col min="9730" max="9730" width="36.42578125" style="31" customWidth="1"/>
    <col min="9731" max="9731" width="9.28515625" style="31" customWidth="1"/>
    <col min="9732" max="9732" width="7.7109375" style="31" bestFit="1" customWidth="1"/>
    <col min="9733" max="9740" width="9.28515625" style="31" customWidth="1"/>
    <col min="9741" max="9742" width="9.28515625" style="31"/>
    <col min="9743" max="9743" width="28.28515625" style="31" bestFit="1" customWidth="1"/>
    <col min="9744" max="9982" width="9.28515625" style="31"/>
    <col min="9983" max="9983" width="12.5703125" style="31" customWidth="1"/>
    <col min="9984" max="9984" width="10.28515625" style="31" customWidth="1"/>
    <col min="9985" max="9985" width="4.28515625" style="31" customWidth="1"/>
    <col min="9986" max="9986" width="36.42578125" style="31" customWidth="1"/>
    <col min="9987" max="9987" width="9.28515625" style="31" customWidth="1"/>
    <col min="9988" max="9988" width="7.7109375" style="31" bestFit="1" customWidth="1"/>
    <col min="9989" max="9996" width="9.28515625" style="31" customWidth="1"/>
    <col min="9997" max="9998" width="9.28515625" style="31"/>
    <col min="9999" max="9999" width="28.28515625" style="31" bestFit="1" customWidth="1"/>
    <col min="10000" max="10238" width="9.28515625" style="31"/>
    <col min="10239" max="10239" width="12.5703125" style="31" customWidth="1"/>
    <col min="10240" max="10240" width="10.28515625" style="31" customWidth="1"/>
    <col min="10241" max="10241" width="4.28515625" style="31" customWidth="1"/>
    <col min="10242" max="10242" width="36.42578125" style="31" customWidth="1"/>
    <col min="10243" max="10243" width="9.28515625" style="31" customWidth="1"/>
    <col min="10244" max="10244" width="7.7109375" style="31" bestFit="1" customWidth="1"/>
    <col min="10245" max="10252" width="9.28515625" style="31" customWidth="1"/>
    <col min="10253" max="10254" width="9.28515625" style="31"/>
    <col min="10255" max="10255" width="28.28515625" style="31" bestFit="1" customWidth="1"/>
    <col min="10256" max="10494" width="9.28515625" style="31"/>
    <col min="10495" max="10495" width="12.5703125" style="31" customWidth="1"/>
    <col min="10496" max="10496" width="10.28515625" style="31" customWidth="1"/>
    <col min="10497" max="10497" width="4.28515625" style="31" customWidth="1"/>
    <col min="10498" max="10498" width="36.42578125" style="31" customWidth="1"/>
    <col min="10499" max="10499" width="9.28515625" style="31" customWidth="1"/>
    <col min="10500" max="10500" width="7.7109375" style="31" bestFit="1" customWidth="1"/>
    <col min="10501" max="10508" width="9.28515625" style="31" customWidth="1"/>
    <col min="10509" max="10510" width="9.28515625" style="31"/>
    <col min="10511" max="10511" width="28.28515625" style="31" bestFit="1" customWidth="1"/>
    <col min="10512" max="10750" width="9.28515625" style="31"/>
    <col min="10751" max="10751" width="12.5703125" style="31" customWidth="1"/>
    <col min="10752" max="10752" width="10.28515625" style="31" customWidth="1"/>
    <col min="10753" max="10753" width="4.28515625" style="31" customWidth="1"/>
    <col min="10754" max="10754" width="36.42578125" style="31" customWidth="1"/>
    <col min="10755" max="10755" width="9.28515625" style="31" customWidth="1"/>
    <col min="10756" max="10756" width="7.7109375" style="31" bestFit="1" customWidth="1"/>
    <col min="10757" max="10764" width="9.28515625" style="31" customWidth="1"/>
    <col min="10765" max="10766" width="9.28515625" style="31"/>
    <col min="10767" max="10767" width="28.28515625" style="31" bestFit="1" customWidth="1"/>
    <col min="10768" max="11006" width="9.28515625" style="31"/>
    <col min="11007" max="11007" width="12.5703125" style="31" customWidth="1"/>
    <col min="11008" max="11008" width="10.28515625" style="31" customWidth="1"/>
    <col min="11009" max="11009" width="4.28515625" style="31" customWidth="1"/>
    <col min="11010" max="11010" width="36.42578125" style="31" customWidth="1"/>
    <col min="11011" max="11011" width="9.28515625" style="31" customWidth="1"/>
    <col min="11012" max="11012" width="7.7109375" style="31" bestFit="1" customWidth="1"/>
    <col min="11013" max="11020" width="9.28515625" style="31" customWidth="1"/>
    <col min="11021" max="11022" width="9.28515625" style="31"/>
    <col min="11023" max="11023" width="28.28515625" style="31" bestFit="1" customWidth="1"/>
    <col min="11024" max="11262" width="9.28515625" style="31"/>
    <col min="11263" max="11263" width="12.5703125" style="31" customWidth="1"/>
    <col min="11264" max="11264" width="10.28515625" style="31" customWidth="1"/>
    <col min="11265" max="11265" width="4.28515625" style="31" customWidth="1"/>
    <col min="11266" max="11266" width="36.42578125" style="31" customWidth="1"/>
    <col min="11267" max="11267" width="9.28515625" style="31" customWidth="1"/>
    <col min="11268" max="11268" width="7.7109375" style="31" bestFit="1" customWidth="1"/>
    <col min="11269" max="11276" width="9.28515625" style="31" customWidth="1"/>
    <col min="11277" max="11278" width="9.28515625" style="31"/>
    <col min="11279" max="11279" width="28.28515625" style="31" bestFit="1" customWidth="1"/>
    <col min="11280" max="11518" width="9.28515625" style="31"/>
    <col min="11519" max="11519" width="12.5703125" style="31" customWidth="1"/>
    <col min="11520" max="11520" width="10.28515625" style="31" customWidth="1"/>
    <col min="11521" max="11521" width="4.28515625" style="31" customWidth="1"/>
    <col min="11522" max="11522" width="36.42578125" style="31" customWidth="1"/>
    <col min="11523" max="11523" width="9.28515625" style="31" customWidth="1"/>
    <col min="11524" max="11524" width="7.7109375" style="31" bestFit="1" customWidth="1"/>
    <col min="11525" max="11532" width="9.28515625" style="31" customWidth="1"/>
    <col min="11533" max="11534" width="9.28515625" style="31"/>
    <col min="11535" max="11535" width="28.28515625" style="31" bestFit="1" customWidth="1"/>
    <col min="11536" max="11774" width="9.28515625" style="31"/>
    <col min="11775" max="11775" width="12.5703125" style="31" customWidth="1"/>
    <col min="11776" max="11776" width="10.28515625" style="31" customWidth="1"/>
    <col min="11777" max="11777" width="4.28515625" style="31" customWidth="1"/>
    <col min="11778" max="11778" width="36.42578125" style="31" customWidth="1"/>
    <col min="11779" max="11779" width="9.28515625" style="31" customWidth="1"/>
    <col min="11780" max="11780" width="7.7109375" style="31" bestFit="1" customWidth="1"/>
    <col min="11781" max="11788" width="9.28515625" style="31" customWidth="1"/>
    <col min="11789" max="11790" width="9.28515625" style="31"/>
    <col min="11791" max="11791" width="28.28515625" style="31" bestFit="1" customWidth="1"/>
    <col min="11792" max="12030" width="9.28515625" style="31"/>
    <col min="12031" max="12031" width="12.5703125" style="31" customWidth="1"/>
    <col min="12032" max="12032" width="10.28515625" style="31" customWidth="1"/>
    <col min="12033" max="12033" width="4.28515625" style="31" customWidth="1"/>
    <col min="12034" max="12034" width="36.42578125" style="31" customWidth="1"/>
    <col min="12035" max="12035" width="9.28515625" style="31" customWidth="1"/>
    <col min="12036" max="12036" width="7.7109375" style="31" bestFit="1" customWidth="1"/>
    <col min="12037" max="12044" width="9.28515625" style="31" customWidth="1"/>
    <col min="12045" max="12046" width="9.28515625" style="31"/>
    <col min="12047" max="12047" width="28.28515625" style="31" bestFit="1" customWidth="1"/>
    <col min="12048" max="12286" width="9.28515625" style="31"/>
    <col min="12287" max="12287" width="12.5703125" style="31" customWidth="1"/>
    <col min="12288" max="12288" width="10.28515625" style="31" customWidth="1"/>
    <col min="12289" max="12289" width="4.28515625" style="31" customWidth="1"/>
    <col min="12290" max="12290" width="36.42578125" style="31" customWidth="1"/>
    <col min="12291" max="12291" width="9.28515625" style="31" customWidth="1"/>
    <col min="12292" max="12292" width="7.7109375" style="31" bestFit="1" customWidth="1"/>
    <col min="12293" max="12300" width="9.28515625" style="31" customWidth="1"/>
    <col min="12301" max="12302" width="9.28515625" style="31"/>
    <col min="12303" max="12303" width="28.28515625" style="31" bestFit="1" customWidth="1"/>
    <col min="12304" max="12542" width="9.28515625" style="31"/>
    <col min="12543" max="12543" width="12.5703125" style="31" customWidth="1"/>
    <col min="12544" max="12544" width="10.28515625" style="31" customWidth="1"/>
    <col min="12545" max="12545" width="4.28515625" style="31" customWidth="1"/>
    <col min="12546" max="12546" width="36.42578125" style="31" customWidth="1"/>
    <col min="12547" max="12547" width="9.28515625" style="31" customWidth="1"/>
    <col min="12548" max="12548" width="7.7109375" style="31" bestFit="1" customWidth="1"/>
    <col min="12549" max="12556" width="9.28515625" style="31" customWidth="1"/>
    <col min="12557" max="12558" width="9.28515625" style="31"/>
    <col min="12559" max="12559" width="28.28515625" style="31" bestFit="1" customWidth="1"/>
    <col min="12560" max="12798" width="9.28515625" style="31"/>
    <col min="12799" max="12799" width="12.5703125" style="31" customWidth="1"/>
    <col min="12800" max="12800" width="10.28515625" style="31" customWidth="1"/>
    <col min="12801" max="12801" width="4.28515625" style="31" customWidth="1"/>
    <col min="12802" max="12802" width="36.42578125" style="31" customWidth="1"/>
    <col min="12803" max="12803" width="9.28515625" style="31" customWidth="1"/>
    <col min="12804" max="12804" width="7.7109375" style="31" bestFit="1" customWidth="1"/>
    <col min="12805" max="12812" width="9.28515625" style="31" customWidth="1"/>
    <col min="12813" max="12814" width="9.28515625" style="31"/>
    <col min="12815" max="12815" width="28.28515625" style="31" bestFit="1" customWidth="1"/>
    <col min="12816" max="13054" width="9.28515625" style="31"/>
    <col min="13055" max="13055" width="12.5703125" style="31" customWidth="1"/>
    <col min="13056" max="13056" width="10.28515625" style="31" customWidth="1"/>
    <col min="13057" max="13057" width="4.28515625" style="31" customWidth="1"/>
    <col min="13058" max="13058" width="36.42578125" style="31" customWidth="1"/>
    <col min="13059" max="13059" width="9.28515625" style="31" customWidth="1"/>
    <col min="13060" max="13060" width="7.7109375" style="31" bestFit="1" customWidth="1"/>
    <col min="13061" max="13068" width="9.28515625" style="31" customWidth="1"/>
    <col min="13069" max="13070" width="9.28515625" style="31"/>
    <col min="13071" max="13071" width="28.28515625" style="31" bestFit="1" customWidth="1"/>
    <col min="13072" max="13310" width="9.28515625" style="31"/>
    <col min="13311" max="13311" width="12.5703125" style="31" customWidth="1"/>
    <col min="13312" max="13312" width="10.28515625" style="31" customWidth="1"/>
    <col min="13313" max="13313" width="4.28515625" style="31" customWidth="1"/>
    <col min="13314" max="13314" width="36.42578125" style="31" customWidth="1"/>
    <col min="13315" max="13315" width="9.28515625" style="31" customWidth="1"/>
    <col min="13316" max="13316" width="7.7109375" style="31" bestFit="1" customWidth="1"/>
    <col min="13317" max="13324" width="9.28515625" style="31" customWidth="1"/>
    <col min="13325" max="13326" width="9.28515625" style="31"/>
    <col min="13327" max="13327" width="28.28515625" style="31" bestFit="1" customWidth="1"/>
    <col min="13328" max="13566" width="9.28515625" style="31"/>
    <col min="13567" max="13567" width="12.5703125" style="31" customWidth="1"/>
    <col min="13568" max="13568" width="10.28515625" style="31" customWidth="1"/>
    <col min="13569" max="13569" width="4.28515625" style="31" customWidth="1"/>
    <col min="13570" max="13570" width="36.42578125" style="31" customWidth="1"/>
    <col min="13571" max="13571" width="9.28515625" style="31" customWidth="1"/>
    <col min="13572" max="13572" width="7.7109375" style="31" bestFit="1" customWidth="1"/>
    <col min="13573" max="13580" width="9.28515625" style="31" customWidth="1"/>
    <col min="13581" max="13582" width="9.28515625" style="31"/>
    <col min="13583" max="13583" width="28.28515625" style="31" bestFit="1" customWidth="1"/>
    <col min="13584" max="13822" width="9.28515625" style="31"/>
    <col min="13823" max="13823" width="12.5703125" style="31" customWidth="1"/>
    <col min="13824" max="13824" width="10.28515625" style="31" customWidth="1"/>
    <col min="13825" max="13825" width="4.28515625" style="31" customWidth="1"/>
    <col min="13826" max="13826" width="36.42578125" style="31" customWidth="1"/>
    <col min="13827" max="13827" width="9.28515625" style="31" customWidth="1"/>
    <col min="13828" max="13828" width="7.7109375" style="31" bestFit="1" customWidth="1"/>
    <col min="13829" max="13836" width="9.28515625" style="31" customWidth="1"/>
    <col min="13837" max="13838" width="9.28515625" style="31"/>
    <col min="13839" max="13839" width="28.28515625" style="31" bestFit="1" customWidth="1"/>
    <col min="13840" max="14078" width="9.28515625" style="31"/>
    <col min="14079" max="14079" width="12.5703125" style="31" customWidth="1"/>
    <col min="14080" max="14080" width="10.28515625" style="31" customWidth="1"/>
    <col min="14081" max="14081" width="4.28515625" style="31" customWidth="1"/>
    <col min="14082" max="14082" width="36.42578125" style="31" customWidth="1"/>
    <col min="14083" max="14083" width="9.28515625" style="31" customWidth="1"/>
    <col min="14084" max="14084" width="7.7109375" style="31" bestFit="1" customWidth="1"/>
    <col min="14085" max="14092" width="9.28515625" style="31" customWidth="1"/>
    <col min="14093" max="14094" width="9.28515625" style="31"/>
    <col min="14095" max="14095" width="28.28515625" style="31" bestFit="1" customWidth="1"/>
    <col min="14096" max="14334" width="9.28515625" style="31"/>
    <col min="14335" max="14335" width="12.5703125" style="31" customWidth="1"/>
    <col min="14336" max="14336" width="10.28515625" style="31" customWidth="1"/>
    <col min="14337" max="14337" width="4.28515625" style="31" customWidth="1"/>
    <col min="14338" max="14338" width="36.42578125" style="31" customWidth="1"/>
    <col min="14339" max="14339" width="9.28515625" style="31" customWidth="1"/>
    <col min="14340" max="14340" width="7.7109375" style="31" bestFit="1" customWidth="1"/>
    <col min="14341" max="14348" width="9.28515625" style="31" customWidth="1"/>
    <col min="14349" max="14350" width="9.28515625" style="31"/>
    <col min="14351" max="14351" width="28.28515625" style="31" bestFit="1" customWidth="1"/>
    <col min="14352" max="14590" width="9.28515625" style="31"/>
    <col min="14591" max="14591" width="12.5703125" style="31" customWidth="1"/>
    <col min="14592" max="14592" width="10.28515625" style="31" customWidth="1"/>
    <col min="14593" max="14593" width="4.28515625" style="31" customWidth="1"/>
    <col min="14594" max="14594" width="36.42578125" style="31" customWidth="1"/>
    <col min="14595" max="14595" width="9.28515625" style="31" customWidth="1"/>
    <col min="14596" max="14596" width="7.7109375" style="31" bestFit="1" customWidth="1"/>
    <col min="14597" max="14604" width="9.28515625" style="31" customWidth="1"/>
    <col min="14605" max="14606" width="9.28515625" style="31"/>
    <col min="14607" max="14607" width="28.28515625" style="31" bestFit="1" customWidth="1"/>
    <col min="14608" max="14846" width="9.28515625" style="31"/>
    <col min="14847" max="14847" width="12.5703125" style="31" customWidth="1"/>
    <col min="14848" max="14848" width="10.28515625" style="31" customWidth="1"/>
    <col min="14849" max="14849" width="4.28515625" style="31" customWidth="1"/>
    <col min="14850" max="14850" width="36.42578125" style="31" customWidth="1"/>
    <col min="14851" max="14851" width="9.28515625" style="31" customWidth="1"/>
    <col min="14852" max="14852" width="7.7109375" style="31" bestFit="1" customWidth="1"/>
    <col min="14853" max="14860" width="9.28515625" style="31" customWidth="1"/>
    <col min="14861" max="14862" width="9.28515625" style="31"/>
    <col min="14863" max="14863" width="28.28515625" style="31" bestFit="1" customWidth="1"/>
    <col min="14864" max="15102" width="9.28515625" style="31"/>
    <col min="15103" max="15103" width="12.5703125" style="31" customWidth="1"/>
    <col min="15104" max="15104" width="10.28515625" style="31" customWidth="1"/>
    <col min="15105" max="15105" width="4.28515625" style="31" customWidth="1"/>
    <col min="15106" max="15106" width="36.42578125" style="31" customWidth="1"/>
    <col min="15107" max="15107" width="9.28515625" style="31" customWidth="1"/>
    <col min="15108" max="15108" width="7.7109375" style="31" bestFit="1" customWidth="1"/>
    <col min="15109" max="15116" width="9.28515625" style="31" customWidth="1"/>
    <col min="15117" max="15118" width="9.28515625" style="31"/>
    <col min="15119" max="15119" width="28.28515625" style="31" bestFit="1" customWidth="1"/>
    <col min="15120" max="15358" width="9.28515625" style="31"/>
    <col min="15359" max="15359" width="12.5703125" style="31" customWidth="1"/>
    <col min="15360" max="15360" width="10.28515625" style="31" customWidth="1"/>
    <col min="15361" max="15361" width="4.28515625" style="31" customWidth="1"/>
    <col min="15362" max="15362" width="36.42578125" style="31" customWidth="1"/>
    <col min="15363" max="15363" width="9.28515625" style="31" customWidth="1"/>
    <col min="15364" max="15364" width="7.7109375" style="31" bestFit="1" customWidth="1"/>
    <col min="15365" max="15372" width="9.28515625" style="31" customWidth="1"/>
    <col min="15373" max="15374" width="9.28515625" style="31"/>
    <col min="15375" max="15375" width="28.28515625" style="31" bestFit="1" customWidth="1"/>
    <col min="15376" max="15614" width="9.28515625" style="31"/>
    <col min="15615" max="15615" width="12.5703125" style="31" customWidth="1"/>
    <col min="15616" max="15616" width="10.28515625" style="31" customWidth="1"/>
    <col min="15617" max="15617" width="4.28515625" style="31" customWidth="1"/>
    <col min="15618" max="15618" width="36.42578125" style="31" customWidth="1"/>
    <col min="15619" max="15619" width="9.28515625" style="31" customWidth="1"/>
    <col min="15620" max="15620" width="7.7109375" style="31" bestFit="1" customWidth="1"/>
    <col min="15621" max="15628" width="9.28515625" style="31" customWidth="1"/>
    <col min="15629" max="15630" width="9.28515625" style="31"/>
    <col min="15631" max="15631" width="28.28515625" style="31" bestFit="1" customWidth="1"/>
    <col min="15632" max="15870" width="9.28515625" style="31"/>
    <col min="15871" max="15871" width="12.5703125" style="31" customWidth="1"/>
    <col min="15872" max="15872" width="10.28515625" style="31" customWidth="1"/>
    <col min="15873" max="15873" width="4.28515625" style="31" customWidth="1"/>
    <col min="15874" max="15874" width="36.42578125" style="31" customWidth="1"/>
    <col min="15875" max="15875" width="9.28515625" style="31" customWidth="1"/>
    <col min="15876" max="15876" width="7.7109375" style="31" bestFit="1" customWidth="1"/>
    <col min="15877" max="15884" width="9.28515625" style="31" customWidth="1"/>
    <col min="15885" max="15886" width="9.28515625" style="31"/>
    <col min="15887" max="15887" width="28.28515625" style="31" bestFit="1" customWidth="1"/>
    <col min="15888" max="16126" width="9.28515625" style="31"/>
    <col min="16127" max="16127" width="12.5703125" style="31" customWidth="1"/>
    <col min="16128" max="16128" width="10.28515625" style="31" customWidth="1"/>
    <col min="16129" max="16129" width="4.28515625" style="31" customWidth="1"/>
    <col min="16130" max="16130" width="36.42578125" style="31" customWidth="1"/>
    <col min="16131" max="16131" width="9.28515625" style="31" customWidth="1"/>
    <col min="16132" max="16132" width="7.7109375" style="31" bestFit="1" customWidth="1"/>
    <col min="16133" max="16140" width="9.28515625" style="31" customWidth="1"/>
    <col min="16141" max="16142" width="9.28515625" style="31"/>
    <col min="16143" max="16143" width="28.28515625" style="31" bestFit="1" customWidth="1"/>
    <col min="16144" max="16384" width="9.28515625" style="31"/>
  </cols>
  <sheetData>
    <row r="1" spans="1:19" ht="37.5" customHeight="1">
      <c r="A1" s="533" t="s">
        <v>380</v>
      </c>
      <c r="B1" s="519"/>
      <c r="C1" s="519"/>
      <c r="D1" s="519"/>
      <c r="E1" s="519"/>
      <c r="F1" s="519"/>
      <c r="G1" s="519"/>
      <c r="H1" s="519"/>
      <c r="I1" s="519"/>
      <c r="J1" s="519"/>
      <c r="K1" s="519"/>
    </row>
    <row r="2" spans="1:19" ht="20.25" customHeight="1">
      <c r="A2" s="518" t="s">
        <v>368</v>
      </c>
      <c r="B2" s="534"/>
      <c r="C2" s="534"/>
      <c r="D2" s="534"/>
      <c r="E2" s="534"/>
      <c r="F2" s="534"/>
      <c r="G2" s="534"/>
      <c r="H2" s="534"/>
      <c r="I2" s="534"/>
      <c r="J2" s="534"/>
      <c r="K2" s="534"/>
    </row>
    <row r="3" spans="1:19" ht="48" customHeight="1">
      <c r="A3" s="535" t="s">
        <v>374</v>
      </c>
      <c r="B3" s="536"/>
      <c r="C3" s="536"/>
      <c r="D3" s="536"/>
      <c r="E3" s="536"/>
      <c r="F3" s="536"/>
      <c r="G3" s="536"/>
      <c r="H3" s="536"/>
      <c r="I3" s="536"/>
      <c r="J3" s="536"/>
      <c r="K3" s="536"/>
      <c r="L3" s="1"/>
      <c r="M3" s="1"/>
      <c r="N3" s="1"/>
      <c r="O3" s="1"/>
    </row>
    <row r="4" spans="1:19" ht="78.75" customHeight="1">
      <c r="A4" s="92"/>
      <c r="B4" s="531" t="s">
        <v>376</v>
      </c>
      <c r="C4" s="532"/>
      <c r="D4" s="532"/>
      <c r="E4" s="532"/>
      <c r="F4" s="532"/>
      <c r="G4" s="113" t="s">
        <v>369</v>
      </c>
      <c r="H4" s="113" t="s">
        <v>370</v>
      </c>
      <c r="I4" s="113" t="s">
        <v>371</v>
      </c>
      <c r="J4" s="113" t="s">
        <v>372</v>
      </c>
      <c r="K4" s="213" t="s">
        <v>373</v>
      </c>
    </row>
    <row r="5" spans="1:19" s="37" customFormat="1" ht="38.25">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75">
      <c r="A130" s="61" t="s">
        <v>463</v>
      </c>
      <c r="B130" s="53"/>
      <c r="C130" s="54"/>
      <c r="D130" s="54"/>
      <c r="E130" s="53"/>
      <c r="F130" s="54"/>
      <c r="G130" s="115"/>
      <c r="H130" s="115"/>
      <c r="I130" s="115"/>
      <c r="J130" s="2"/>
      <c r="K130" s="2"/>
      <c r="T130" s="31"/>
    </row>
    <row r="131" spans="1:20" s="50" customFormat="1" ht="15.75">
      <c r="A131" s="52" t="s">
        <v>324</v>
      </c>
      <c r="B131" s="53"/>
      <c r="C131" s="54"/>
      <c r="D131" s="54"/>
      <c r="E131" s="53"/>
      <c r="F131" s="54"/>
      <c r="G131" s="115"/>
      <c r="H131" s="115"/>
      <c r="I131" s="115"/>
      <c r="J131" s="2"/>
      <c r="K131" s="2"/>
      <c r="T131" s="31"/>
    </row>
    <row r="132" spans="1:20" s="50" customFormat="1" ht="15.75">
      <c r="A132" s="53"/>
      <c r="B132" s="66" t="s">
        <v>299</v>
      </c>
      <c r="C132" s="67"/>
      <c r="D132" s="67"/>
      <c r="E132" s="53"/>
      <c r="F132" s="54"/>
      <c r="G132" s="115"/>
      <c r="H132" s="115"/>
      <c r="I132" s="115"/>
      <c r="J132" s="2"/>
      <c r="K132" s="2"/>
      <c r="T132" s="31"/>
    </row>
    <row r="133" spans="1:20" s="50" customFormat="1" ht="15.75">
      <c r="A133" s="68"/>
      <c r="B133" s="69">
        <f>'January 1 2018'!B132*1.01</f>
        <v>628.52729872013231</v>
      </c>
      <c r="C133" s="54" t="s">
        <v>300</v>
      </c>
      <c r="D133" s="54"/>
      <c r="E133" s="53"/>
      <c r="F133" s="54"/>
      <c r="G133" s="115"/>
      <c r="H133" s="115"/>
      <c r="I133" s="115"/>
      <c r="J133" s="2"/>
      <c r="K133" s="2"/>
      <c r="T133" s="31"/>
    </row>
    <row r="134" spans="1:20" s="50" customFormat="1" ht="15.75">
      <c r="A134" s="68"/>
      <c r="B134" s="69">
        <f>'January 1 2018'!B133*1.01</f>
        <v>807.74592606603369</v>
      </c>
      <c r="C134" s="54" t="s">
        <v>301</v>
      </c>
      <c r="D134" s="54"/>
      <c r="E134" s="53"/>
      <c r="F134" s="54"/>
      <c r="G134" s="115"/>
      <c r="H134" s="115"/>
      <c r="I134" s="115"/>
      <c r="J134" s="2"/>
      <c r="K134" s="2"/>
      <c r="T134" s="31"/>
    </row>
    <row r="135" spans="1:20" s="50" customFormat="1" ht="15.75">
      <c r="A135" s="68"/>
      <c r="B135" s="69">
        <f>'January 1 2018'!B134*1.01</f>
        <v>988.22665642141317</v>
      </c>
      <c r="C135" s="54" t="s">
        <v>302</v>
      </c>
      <c r="D135" s="54"/>
      <c r="E135" s="53"/>
      <c r="F135" s="54"/>
      <c r="G135" s="115"/>
      <c r="H135" s="115"/>
      <c r="I135" s="115"/>
      <c r="J135" s="2"/>
      <c r="K135" s="2"/>
      <c r="T135" s="31"/>
    </row>
    <row r="136" spans="1:20" s="50" customFormat="1" ht="15.75">
      <c r="A136" s="68"/>
      <c r="B136" s="69">
        <f>'January 1 2018'!B135*1.01</f>
        <v>1166.1831807578365</v>
      </c>
      <c r="C136" s="54" t="s">
        <v>303</v>
      </c>
      <c r="D136" s="54"/>
      <c r="E136" s="53"/>
      <c r="F136" s="54"/>
      <c r="G136" s="115"/>
      <c r="H136" s="115"/>
      <c r="I136" s="115"/>
      <c r="J136" s="2"/>
      <c r="K136" s="2"/>
      <c r="T136" s="31"/>
    </row>
    <row r="137" spans="1:20" s="50" customFormat="1" ht="15.75">
      <c r="A137" s="53"/>
      <c r="B137" s="69"/>
      <c r="C137" s="54"/>
      <c r="D137" s="54"/>
      <c r="E137" s="53"/>
      <c r="F137" s="54"/>
      <c r="G137" s="115"/>
      <c r="H137" s="115"/>
      <c r="I137" s="115"/>
      <c r="J137" s="2"/>
      <c r="K137" s="2"/>
      <c r="T137" s="31"/>
    </row>
    <row r="138" spans="1:20" s="50" customFormat="1" ht="15.75">
      <c r="A138" s="53"/>
      <c r="B138" s="66" t="s">
        <v>304</v>
      </c>
      <c r="C138" s="67"/>
      <c r="D138" s="67"/>
      <c r="E138" s="53"/>
      <c r="F138" s="54"/>
      <c r="G138" s="115"/>
      <c r="H138" s="115"/>
      <c r="I138" s="115"/>
      <c r="J138" s="2"/>
      <c r="K138" s="2"/>
      <c r="T138" s="31"/>
    </row>
    <row r="139" spans="1:20" s="50" customFormat="1" ht="15.75">
      <c r="A139" s="53"/>
      <c r="B139" s="70">
        <f>B133/2080</f>
        <v>0.30217658592314051</v>
      </c>
      <c r="C139" s="54" t="s">
        <v>305</v>
      </c>
      <c r="D139" s="54"/>
      <c r="E139" s="53"/>
      <c r="F139" s="54"/>
      <c r="G139" s="115"/>
      <c r="H139" s="115"/>
      <c r="I139" s="115"/>
      <c r="J139" s="2"/>
      <c r="K139" s="2"/>
      <c r="Q139" s="1"/>
      <c r="T139" s="31"/>
    </row>
    <row r="140" spans="1:20" s="50" customFormat="1" ht="15.75">
      <c r="A140" s="53"/>
      <c r="B140" s="70">
        <f>B134/2080</f>
        <v>0.38833938753174696</v>
      </c>
      <c r="C140" s="54" t="s">
        <v>306</v>
      </c>
      <c r="D140" s="54"/>
      <c r="E140" s="53"/>
      <c r="F140" s="54"/>
      <c r="G140" s="115"/>
      <c r="H140" s="115"/>
      <c r="I140" s="115"/>
      <c r="J140" s="2"/>
      <c r="K140" s="2"/>
      <c r="O140" s="77"/>
      <c r="Q140" s="1"/>
      <c r="T140" s="31"/>
    </row>
    <row r="141" spans="1:20" s="50" customFormat="1" ht="15.75">
      <c r="A141" s="53"/>
      <c r="B141" s="70">
        <f>B135/2080</f>
        <v>0.47510896943337172</v>
      </c>
      <c r="C141" s="54" t="s">
        <v>307</v>
      </c>
      <c r="D141" s="54"/>
      <c r="E141" s="53"/>
      <c r="F141" s="54"/>
      <c r="G141" s="115"/>
      <c r="H141" s="115"/>
      <c r="I141" s="115"/>
      <c r="J141" s="2"/>
      <c r="K141" s="2"/>
      <c r="O141" s="77"/>
      <c r="Q141" s="1"/>
      <c r="T141" s="31"/>
    </row>
    <row r="142" spans="1:20" s="1" customFormat="1" ht="15.75">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75">
      <c r="A143" s="35"/>
      <c r="B143" s="32"/>
      <c r="C143" s="33"/>
      <c r="D143" s="33"/>
      <c r="E143" s="32"/>
      <c r="F143" s="33"/>
      <c r="G143" s="115"/>
      <c r="H143" s="115"/>
      <c r="I143" s="115"/>
      <c r="J143" s="2"/>
      <c r="K143" s="2"/>
      <c r="L143" s="50"/>
      <c r="M143" s="77"/>
      <c r="N143" s="50"/>
      <c r="O143" s="77"/>
      <c r="P143" s="50"/>
    </row>
    <row r="144" spans="1:20" s="1" customFormat="1" ht="15.75">
      <c r="A144" s="61" t="s">
        <v>309</v>
      </c>
      <c r="B144" s="32"/>
      <c r="C144" s="33"/>
      <c r="D144" s="33"/>
      <c r="E144" s="32"/>
      <c r="F144" s="33"/>
      <c r="G144" s="115"/>
      <c r="H144" s="115"/>
      <c r="I144" s="115"/>
      <c r="J144" s="2"/>
      <c r="K144" s="2"/>
      <c r="L144" s="50"/>
      <c r="M144" s="78"/>
      <c r="N144" s="55"/>
      <c r="O144" s="56"/>
      <c r="P144" s="56"/>
      <c r="Q144" s="55"/>
    </row>
    <row r="145" spans="1:20" s="1" customFormat="1" ht="15.75">
      <c r="A145" s="52" t="s">
        <v>320</v>
      </c>
      <c r="B145" s="53"/>
      <c r="C145" s="54"/>
      <c r="D145" s="54"/>
      <c r="E145" s="53"/>
      <c r="F145" s="54"/>
      <c r="G145" s="70"/>
      <c r="H145" s="70"/>
      <c r="I145" s="70"/>
      <c r="J145" s="116"/>
      <c r="K145" s="116"/>
      <c r="L145" s="50"/>
      <c r="M145" s="77"/>
      <c r="N145" s="50"/>
      <c r="O145" s="77"/>
      <c r="P145" s="50"/>
    </row>
    <row r="146" spans="1:20" s="1" customFormat="1" ht="15.75">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75">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75">
      <c r="A148" s="58">
        <f>'January 1 2018'!A147*1.01</f>
        <v>0</v>
      </c>
      <c r="B148" s="52" t="s">
        <v>322</v>
      </c>
      <c r="C148" s="54"/>
      <c r="D148" s="54"/>
      <c r="E148" s="53"/>
      <c r="F148" s="54"/>
      <c r="G148" s="70"/>
      <c r="H148" s="70"/>
      <c r="I148" s="70"/>
      <c r="J148" s="116"/>
      <c r="K148" s="116"/>
      <c r="L148" s="77"/>
      <c r="M148" s="50"/>
      <c r="N148" s="50"/>
      <c r="O148" s="77"/>
      <c r="P148" s="50"/>
    </row>
    <row r="149" spans="1:20" s="1" customFormat="1" ht="15.75">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75">
      <c r="A150" s="36"/>
      <c r="B150" s="32"/>
      <c r="C150" s="33"/>
      <c r="D150" s="33"/>
      <c r="E150" s="32"/>
      <c r="F150" s="33"/>
      <c r="G150" s="115"/>
      <c r="H150" s="115"/>
      <c r="I150" s="115"/>
      <c r="J150" s="2"/>
      <c r="K150" s="2"/>
      <c r="L150" s="77"/>
      <c r="M150" s="77"/>
      <c r="N150" s="77"/>
      <c r="O150" s="77"/>
      <c r="P150" s="77"/>
      <c r="Q150" s="56"/>
    </row>
    <row r="151" spans="1:20" s="1" customFormat="1" ht="15.75">
      <c r="A151" s="32"/>
      <c r="B151" s="32"/>
      <c r="C151" s="33"/>
      <c r="D151" s="33"/>
      <c r="E151" s="32"/>
      <c r="F151" s="33"/>
      <c r="G151" s="115"/>
      <c r="H151" s="115"/>
      <c r="I151" s="115"/>
      <c r="J151" s="2"/>
      <c r="K151" s="2"/>
      <c r="L151" s="50"/>
      <c r="M151" s="77"/>
      <c r="N151" s="77"/>
      <c r="O151" s="77"/>
      <c r="P151" s="77"/>
      <c r="Q151" s="56"/>
    </row>
    <row r="152" spans="1:20" s="56" customFormat="1" ht="15.75">
      <c r="A152" s="61" t="s">
        <v>310</v>
      </c>
      <c r="B152" s="53"/>
      <c r="C152" s="54"/>
      <c r="D152" s="54"/>
      <c r="E152" s="53"/>
      <c r="F152" s="54"/>
      <c r="G152" s="70"/>
      <c r="H152" s="70"/>
      <c r="I152" s="70"/>
      <c r="J152" s="116"/>
      <c r="K152" s="116"/>
      <c r="L152" s="50"/>
      <c r="M152" s="77"/>
      <c r="N152" s="77"/>
      <c r="O152" s="77"/>
      <c r="P152" s="77"/>
      <c r="Q152" s="77"/>
    </row>
    <row r="153" spans="1:20" s="56" customFormat="1" ht="15.75">
      <c r="A153" s="52" t="s">
        <v>341</v>
      </c>
      <c r="C153" s="54"/>
      <c r="D153" s="54"/>
      <c r="E153" s="54"/>
      <c r="F153" s="53"/>
      <c r="G153" s="116"/>
      <c r="H153" s="116"/>
      <c r="I153" s="116"/>
      <c r="J153" s="70"/>
      <c r="K153" s="70"/>
      <c r="L153" s="77"/>
      <c r="M153" s="77"/>
      <c r="N153" s="77"/>
      <c r="O153" s="50"/>
      <c r="P153" s="77"/>
    </row>
    <row r="154" spans="1:20" s="56" customFormat="1" ht="15.75">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75">
      <c r="A155" s="63"/>
      <c r="B155" s="56"/>
      <c r="C155" s="56"/>
      <c r="D155" s="55"/>
      <c r="E155" s="56"/>
      <c r="F155" s="56"/>
      <c r="G155" s="116"/>
      <c r="H155" s="116"/>
      <c r="I155" s="116"/>
      <c r="J155" s="116"/>
      <c r="K155" s="116"/>
      <c r="L155" s="77"/>
      <c r="M155" s="77"/>
      <c r="N155" s="77"/>
      <c r="O155" s="50"/>
      <c r="P155" s="77"/>
      <c r="Q155" s="56"/>
      <c r="R155" s="77"/>
      <c r="S155" s="77"/>
    </row>
    <row r="156" spans="1:20" s="56" customFormat="1" ht="15.75">
      <c r="A156" s="61" t="s">
        <v>311</v>
      </c>
      <c r="D156" s="55"/>
      <c r="G156" s="116"/>
      <c r="H156" s="116"/>
      <c r="I156" s="116"/>
      <c r="J156" s="116"/>
      <c r="K156" s="116"/>
      <c r="L156" s="77"/>
      <c r="M156" s="77"/>
      <c r="N156" s="77"/>
      <c r="O156" s="50"/>
      <c r="P156" s="77"/>
    </row>
    <row r="157" spans="1:20" s="56" customFormat="1" ht="15.75">
      <c r="A157" s="52" t="s">
        <v>321</v>
      </c>
      <c r="D157" s="55"/>
      <c r="G157" s="116"/>
      <c r="H157" s="116"/>
      <c r="I157" s="116"/>
      <c r="J157" s="116"/>
      <c r="K157" s="116"/>
      <c r="L157" s="77"/>
      <c r="M157" s="77"/>
      <c r="N157" s="77"/>
      <c r="O157" s="50"/>
      <c r="P157" s="77"/>
      <c r="Q157" s="77"/>
    </row>
    <row r="158" spans="1:20" s="56" customFormat="1" ht="15.75">
      <c r="A158" s="63" t="s">
        <v>343</v>
      </c>
      <c r="B158" s="63"/>
      <c r="D158" s="55"/>
      <c r="G158" s="116"/>
      <c r="H158" s="116"/>
      <c r="I158" s="116"/>
      <c r="J158" s="116"/>
      <c r="K158" s="116"/>
      <c r="L158" s="77"/>
      <c r="M158" s="77"/>
      <c r="N158" s="77"/>
      <c r="O158" s="50"/>
      <c r="P158" s="77"/>
    </row>
    <row r="159" spans="1:20" s="56" customFormat="1" ht="15.75">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75">
      <c r="A160" s="56"/>
      <c r="B160" s="63"/>
      <c r="C160" s="56"/>
      <c r="D160" s="55"/>
      <c r="E160" s="56"/>
      <c r="F160" s="56"/>
      <c r="G160" s="116"/>
      <c r="H160" s="116"/>
      <c r="I160" s="116"/>
      <c r="J160" s="116"/>
      <c r="K160" s="116"/>
      <c r="L160" s="77"/>
      <c r="M160" s="77"/>
      <c r="N160" s="77"/>
      <c r="O160" s="50"/>
      <c r="P160" s="77"/>
      <c r="Q160" s="56"/>
      <c r="R160" s="77"/>
      <c r="S160" s="77"/>
    </row>
    <row r="161" spans="1:20" s="56" customFormat="1" ht="15.75">
      <c r="A161" s="63" t="s">
        <v>312</v>
      </c>
      <c r="B161" s="63"/>
      <c r="D161" s="55"/>
      <c r="G161" s="116"/>
      <c r="H161" s="116"/>
      <c r="I161" s="116"/>
      <c r="J161" s="116"/>
      <c r="K161" s="116"/>
      <c r="L161" s="77"/>
      <c r="M161" s="77"/>
      <c r="N161" s="77"/>
      <c r="O161" s="50"/>
      <c r="P161" s="77"/>
    </row>
    <row r="162" spans="1:20" s="56" customFormat="1" ht="15.75">
      <c r="A162" s="56" t="e">
        <f>ROUND('January 1 2018'!A161*1.01,3)</f>
        <v>#REF!</v>
      </c>
      <c r="B162" s="63" t="s">
        <v>345</v>
      </c>
      <c r="D162" s="55"/>
      <c r="G162" s="116"/>
      <c r="H162" s="116"/>
      <c r="I162" s="116"/>
      <c r="J162" s="116"/>
      <c r="K162" s="116"/>
      <c r="L162" s="77"/>
      <c r="M162" s="77"/>
      <c r="N162" s="77"/>
      <c r="O162" s="50"/>
      <c r="P162" s="50"/>
      <c r="Q162" s="50"/>
    </row>
    <row r="163" spans="1:20" s="56" customFormat="1" ht="15.75">
      <c r="B163" s="63" t="s">
        <v>317</v>
      </c>
      <c r="D163" s="55"/>
      <c r="G163" s="116"/>
      <c r="H163" s="116"/>
      <c r="I163" s="116"/>
      <c r="J163" s="116"/>
      <c r="K163" s="116"/>
      <c r="L163" s="63"/>
      <c r="M163" s="50"/>
      <c r="N163" s="50"/>
      <c r="O163" s="50"/>
      <c r="P163" s="50"/>
      <c r="Q163" s="50"/>
    </row>
    <row r="164" spans="1:20" s="56" customFormat="1" ht="15.75">
      <c r="D164" s="55"/>
      <c r="G164" s="116"/>
      <c r="H164" s="116"/>
      <c r="I164" s="116"/>
      <c r="J164" s="116"/>
      <c r="K164" s="116"/>
      <c r="L164" s="77"/>
      <c r="M164" s="50"/>
      <c r="N164" s="50"/>
      <c r="O164" s="50"/>
      <c r="P164" s="50"/>
      <c r="Q164" s="50"/>
    </row>
    <row r="165" spans="1:20" s="50" customFormat="1" ht="15.75">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2.75"/>
  <cols>
    <col min="1" max="1" width="8.5703125" style="1" customWidth="1"/>
    <col min="2" max="2" width="9.7109375" style="1" customWidth="1"/>
    <col min="3" max="3" width="6.7109375" style="1" customWidth="1"/>
    <col min="4" max="4" width="36.28515625" style="28" bestFit="1" customWidth="1"/>
    <col min="5" max="5" width="7.7109375" style="1" customWidth="1"/>
    <col min="6" max="6" width="8.7109375" style="1" bestFit="1" customWidth="1"/>
    <col min="7" max="7" width="12.5703125" style="218" bestFit="1" customWidth="1"/>
    <col min="8" max="10" width="12.5703125" style="2" bestFit="1" customWidth="1"/>
    <col min="11" max="11" width="13.7109375" style="2" bestFit="1" customWidth="1"/>
    <col min="12" max="12" width="33.28515625" style="1" hidden="1" customWidth="1"/>
    <col min="13" max="13" width="13.28515625" style="31" customWidth="1"/>
    <col min="14" max="15" width="9.28515625" style="50"/>
    <col min="16" max="16" width="11" style="50" customWidth="1"/>
    <col min="17" max="18" width="9.28515625" style="50"/>
    <col min="19"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3" width="9.28515625" style="31"/>
    <col min="16384" max="16384" width="9.28515625" style="31" customWidth="1"/>
  </cols>
  <sheetData>
    <row r="1" spans="1:18" ht="37.5" customHeight="1">
      <c r="A1" s="537" t="s">
        <v>379</v>
      </c>
      <c r="B1" s="519"/>
      <c r="C1" s="519"/>
      <c r="D1" s="519"/>
      <c r="E1" s="519"/>
      <c r="F1" s="519"/>
      <c r="G1" s="519"/>
      <c r="H1" s="519"/>
      <c r="I1" s="519"/>
      <c r="J1" s="519"/>
      <c r="K1" s="519"/>
    </row>
    <row r="2" spans="1:18" s="101" customFormat="1" ht="21.75" customHeight="1">
      <c r="A2" s="100"/>
      <c r="B2" s="542" t="s">
        <v>377</v>
      </c>
      <c r="C2" s="536"/>
      <c r="D2" s="536"/>
      <c r="E2" s="536"/>
      <c r="F2" s="536"/>
      <c r="G2" s="536"/>
      <c r="H2" s="536"/>
      <c r="I2" s="536"/>
      <c r="J2" s="536"/>
      <c r="K2" s="536"/>
      <c r="L2" s="1"/>
      <c r="N2" s="102"/>
      <c r="O2" s="102"/>
      <c r="P2" s="102"/>
      <c r="Q2" s="102"/>
      <c r="R2" s="102"/>
    </row>
    <row r="3" spans="1:18" ht="25.5" customHeight="1" thickBot="1">
      <c r="A3" s="538" t="s">
        <v>365</v>
      </c>
      <c r="B3" s="539"/>
      <c r="C3" s="539"/>
      <c r="D3" s="539"/>
      <c r="E3" s="539"/>
      <c r="F3" s="539"/>
      <c r="G3" s="539"/>
      <c r="H3" s="539"/>
      <c r="I3" s="539"/>
      <c r="J3" s="539"/>
      <c r="K3" s="539"/>
    </row>
    <row r="4" spans="1:18" ht="66" customHeight="1" thickBot="1">
      <c r="A4" s="81"/>
      <c r="B4" s="540" t="s">
        <v>376</v>
      </c>
      <c r="C4" s="541"/>
      <c r="D4" s="541"/>
      <c r="E4" s="541"/>
      <c r="F4" s="541"/>
      <c r="G4" s="220" t="s">
        <v>369</v>
      </c>
      <c r="H4" s="220" t="s">
        <v>370</v>
      </c>
      <c r="I4" s="220" t="s">
        <v>371</v>
      </c>
      <c r="J4" s="220" t="s">
        <v>372</v>
      </c>
      <c r="K4" s="221" t="s">
        <v>373</v>
      </c>
    </row>
    <row r="5" spans="1:18" s="37" customFormat="1" ht="25.5">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75">
      <c r="A133" s="61" t="s">
        <v>463</v>
      </c>
      <c r="B133" s="53"/>
      <c r="C133" s="54"/>
      <c r="D133" s="54"/>
      <c r="E133" s="53"/>
      <c r="F133" s="54"/>
      <c r="G133" s="115"/>
      <c r="H133" s="115"/>
      <c r="I133" s="115"/>
      <c r="J133" s="115"/>
      <c r="L133" s="50"/>
      <c r="M133" s="50"/>
    </row>
    <row r="134" spans="1:18" ht="15.75">
      <c r="A134" s="52" t="s">
        <v>324</v>
      </c>
      <c r="B134" s="53"/>
      <c r="C134" s="54"/>
      <c r="D134" s="54"/>
      <c r="E134" s="53"/>
      <c r="F134" s="54"/>
      <c r="G134" s="115"/>
      <c r="H134" s="115"/>
      <c r="I134" s="115"/>
      <c r="J134" s="115"/>
      <c r="L134" s="50"/>
      <c r="M134" s="50"/>
    </row>
    <row r="135" spans="1:18" ht="15.75">
      <c r="A135" s="53"/>
      <c r="B135" s="66" t="s">
        <v>299</v>
      </c>
      <c r="C135" s="67"/>
      <c r="D135" s="67"/>
      <c r="E135" s="53"/>
      <c r="F135" s="54"/>
      <c r="G135" s="115"/>
      <c r="H135" s="115"/>
      <c r="I135" s="115"/>
      <c r="J135" s="115"/>
      <c r="L135" s="50"/>
      <c r="M135" s="50"/>
    </row>
    <row r="136" spans="1:18" ht="15.75">
      <c r="A136" s="68"/>
      <c r="B136" s="69">
        <f>'December 30 2018'!B133*1.015</f>
        <v>637.95520820093418</v>
      </c>
      <c r="C136" s="54" t="s">
        <v>300</v>
      </c>
      <c r="D136" s="54"/>
      <c r="E136" s="53"/>
      <c r="F136" s="54"/>
      <c r="G136" s="115"/>
      <c r="H136" s="115"/>
      <c r="I136" s="115"/>
      <c r="J136" s="115"/>
      <c r="L136" s="50"/>
      <c r="M136" s="50"/>
    </row>
    <row r="137" spans="1:18" ht="15.75">
      <c r="A137" s="68"/>
      <c r="B137" s="69">
        <f>'December 30 2018'!B134*1.015</f>
        <v>819.86211495702412</v>
      </c>
      <c r="C137" s="54" t="s">
        <v>301</v>
      </c>
      <c r="D137" s="54"/>
      <c r="E137" s="53"/>
      <c r="F137" s="54"/>
      <c r="G137" s="115"/>
      <c r="H137" s="115"/>
      <c r="I137" s="115"/>
      <c r="J137" s="115"/>
      <c r="L137" s="50"/>
      <c r="M137" s="50"/>
    </row>
    <row r="138" spans="1:18" ht="15.75">
      <c r="A138" s="68"/>
      <c r="B138" s="69">
        <f>'December 30 2018'!B135*1.015</f>
        <v>1003.0500562677342</v>
      </c>
      <c r="C138" s="54" t="s">
        <v>302</v>
      </c>
      <c r="D138" s="54"/>
      <c r="E138" s="53"/>
      <c r="F138" s="54"/>
      <c r="G138" s="115"/>
      <c r="H138" s="115"/>
      <c r="I138" s="115"/>
      <c r="J138" s="115"/>
      <c r="L138" s="50"/>
      <c r="M138" s="50"/>
    </row>
    <row r="139" spans="1:18" ht="15.75">
      <c r="A139" s="68"/>
      <c r="B139" s="69">
        <f>'December 30 2018'!B136*1.015</f>
        <v>1183.6759284692039</v>
      </c>
      <c r="C139" s="54" t="s">
        <v>303</v>
      </c>
      <c r="D139" s="54"/>
      <c r="E139" s="53"/>
      <c r="F139" s="54"/>
      <c r="G139" s="115"/>
      <c r="H139" s="115"/>
      <c r="I139" s="115"/>
      <c r="J139" s="115"/>
      <c r="L139" s="50"/>
      <c r="M139" s="50"/>
    </row>
    <row r="140" spans="1:18" ht="15.75">
      <c r="A140" s="53"/>
      <c r="B140" s="69"/>
      <c r="C140" s="54"/>
      <c r="D140" s="54"/>
      <c r="E140" s="53"/>
      <c r="F140" s="54"/>
      <c r="G140" s="115"/>
      <c r="H140" s="115"/>
      <c r="I140" s="115"/>
      <c r="J140" s="115"/>
      <c r="L140" s="50"/>
      <c r="M140" s="50"/>
    </row>
    <row r="141" spans="1:18" ht="15.75">
      <c r="A141" s="53"/>
      <c r="B141" s="66" t="s">
        <v>304</v>
      </c>
      <c r="C141" s="67"/>
      <c r="D141" s="67"/>
      <c r="E141" s="53"/>
      <c r="F141" s="54"/>
      <c r="G141" s="115"/>
      <c r="H141" s="115"/>
      <c r="I141" s="115"/>
      <c r="J141" s="115"/>
      <c r="L141" s="50"/>
      <c r="M141" s="50"/>
    </row>
    <row r="142" spans="1:18" ht="15.75">
      <c r="A142" s="53"/>
      <c r="B142" s="70">
        <f>B136/2080</f>
        <v>0.30670923471198758</v>
      </c>
      <c r="C142" s="54" t="s">
        <v>305</v>
      </c>
      <c r="D142" s="54"/>
      <c r="E142" s="53"/>
      <c r="F142" s="54"/>
      <c r="G142" s="115"/>
      <c r="H142" s="115"/>
      <c r="I142" s="115"/>
      <c r="J142" s="115"/>
      <c r="L142" s="50"/>
      <c r="M142" s="50"/>
      <c r="R142" s="1"/>
    </row>
    <row r="143" spans="1:18" ht="15.75">
      <c r="A143" s="53"/>
      <c r="B143" s="70">
        <f>B137/2080</f>
        <v>0.39416447834472312</v>
      </c>
      <c r="C143" s="54" t="s">
        <v>306</v>
      </c>
      <c r="D143" s="54"/>
      <c r="E143" s="53"/>
      <c r="F143" s="54"/>
      <c r="G143" s="115"/>
      <c r="H143" s="115"/>
      <c r="I143" s="115"/>
      <c r="J143" s="115"/>
      <c r="L143" s="50"/>
      <c r="M143" s="50"/>
      <c r="P143" s="77"/>
      <c r="R143" s="1"/>
    </row>
    <row r="144" spans="1:18" ht="15.75">
      <c r="A144" s="53"/>
      <c r="B144" s="70">
        <f>B138/2080</f>
        <v>0.48223560397487225</v>
      </c>
      <c r="C144" s="54" t="s">
        <v>307</v>
      </c>
      <c r="D144" s="54"/>
      <c r="E144" s="53"/>
      <c r="F144" s="54"/>
      <c r="G144" s="115"/>
      <c r="H144" s="115"/>
      <c r="I144" s="115"/>
      <c r="J144" s="115"/>
      <c r="L144" s="50"/>
      <c r="M144" s="50"/>
      <c r="P144" s="77"/>
      <c r="R144" s="1"/>
    </row>
    <row r="145" spans="1:18" s="1" customFormat="1" ht="15.75">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75">
      <c r="A146" s="35"/>
      <c r="B146" s="32"/>
      <c r="C146" s="33"/>
      <c r="D146" s="33"/>
      <c r="E146" s="32"/>
      <c r="F146" s="33"/>
      <c r="G146" s="115"/>
      <c r="H146" s="115"/>
      <c r="I146" s="115"/>
      <c r="J146" s="115"/>
      <c r="K146" s="2"/>
      <c r="L146" s="50"/>
      <c r="M146" s="50"/>
      <c r="N146" s="50"/>
      <c r="O146" s="50"/>
      <c r="P146" s="77"/>
      <c r="Q146" s="50"/>
    </row>
    <row r="147" spans="1:18" s="1" customFormat="1" ht="15.75">
      <c r="A147" s="61" t="s">
        <v>309</v>
      </c>
      <c r="B147" s="32"/>
      <c r="C147" s="33"/>
      <c r="D147" s="33"/>
      <c r="E147" s="32"/>
      <c r="F147" s="33"/>
      <c r="G147" s="115"/>
      <c r="H147" s="115"/>
      <c r="I147" s="115"/>
      <c r="J147" s="115"/>
      <c r="K147" s="2"/>
      <c r="L147" s="50"/>
      <c r="M147" s="50"/>
      <c r="N147" s="55"/>
      <c r="O147" s="50"/>
      <c r="P147" s="77"/>
      <c r="Q147" s="50"/>
    </row>
    <row r="148" spans="1:18" s="1" customFormat="1" ht="15.75">
      <c r="A148" s="52" t="s">
        <v>320</v>
      </c>
      <c r="B148" s="53"/>
      <c r="C148" s="54"/>
      <c r="D148" s="54"/>
      <c r="E148" s="53"/>
      <c r="F148" s="54"/>
      <c r="G148" s="116"/>
      <c r="H148" s="70"/>
      <c r="I148" s="70"/>
      <c r="J148" s="70"/>
      <c r="K148" s="116"/>
      <c r="L148" s="50"/>
      <c r="M148" s="50"/>
      <c r="N148" s="50"/>
      <c r="O148" s="50"/>
      <c r="P148" s="77"/>
      <c r="Q148" s="50"/>
    </row>
    <row r="149" spans="1:18" s="1" customFormat="1" ht="15.75">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75">
      <c r="A150" s="53"/>
      <c r="B150" s="59" t="s">
        <v>347</v>
      </c>
      <c r="C150" s="55"/>
      <c r="D150" s="55"/>
      <c r="E150" s="56"/>
      <c r="F150" s="56"/>
      <c r="G150" s="70"/>
      <c r="H150" s="116"/>
      <c r="I150" s="116"/>
      <c r="J150" s="70"/>
      <c r="K150" s="116"/>
      <c r="L150" s="77"/>
      <c r="M150" s="78"/>
      <c r="N150" s="50"/>
      <c r="O150" s="50"/>
      <c r="P150" s="77"/>
      <c r="Q150" s="50"/>
    </row>
    <row r="151" spans="1:18" s="1" customFormat="1" ht="15.75">
      <c r="A151" s="53"/>
      <c r="B151" s="52" t="s">
        <v>322</v>
      </c>
      <c r="C151" s="54"/>
      <c r="D151" s="54"/>
      <c r="E151" s="53"/>
      <c r="F151" s="54"/>
      <c r="G151" s="116"/>
      <c r="H151" s="70"/>
      <c r="I151" s="70"/>
      <c r="J151" s="70"/>
      <c r="K151" s="116"/>
      <c r="L151" s="77"/>
      <c r="M151" s="77"/>
      <c r="N151" s="50"/>
      <c r="O151" s="50"/>
      <c r="P151" s="77"/>
      <c r="Q151" s="50"/>
    </row>
    <row r="152" spans="1:18" s="1" customFormat="1" ht="15.75">
      <c r="A152" s="53"/>
      <c r="B152" s="52" t="s">
        <v>348</v>
      </c>
      <c r="C152" s="54"/>
      <c r="D152" s="54"/>
      <c r="E152" s="60"/>
      <c r="F152" s="76"/>
      <c r="G152" s="2"/>
      <c r="H152" s="2"/>
      <c r="I152" s="70"/>
      <c r="J152" s="70"/>
      <c r="K152" s="116"/>
      <c r="L152" s="78"/>
      <c r="M152" s="55"/>
      <c r="N152" s="50"/>
      <c r="O152" s="50"/>
      <c r="P152" s="77"/>
      <c r="Q152" s="77"/>
      <c r="R152" s="56"/>
    </row>
    <row r="153" spans="1:18" s="1" customFormat="1" ht="15.75">
      <c r="A153" s="32"/>
      <c r="B153" s="32"/>
      <c r="C153" s="33"/>
      <c r="D153" s="33"/>
      <c r="E153" s="32"/>
      <c r="F153" s="33"/>
      <c r="G153" s="115"/>
      <c r="H153" s="115"/>
      <c r="I153" s="115"/>
      <c r="J153" s="115"/>
      <c r="K153" s="2"/>
      <c r="L153" s="77"/>
      <c r="M153" s="77"/>
      <c r="N153" s="77"/>
      <c r="O153" s="77"/>
      <c r="P153" s="77"/>
      <c r="Q153" s="77"/>
      <c r="R153" s="56"/>
    </row>
    <row r="154" spans="1:18" s="1" customFormat="1" ht="15.75">
      <c r="A154" s="32"/>
      <c r="B154" s="32"/>
      <c r="C154" s="33"/>
      <c r="D154" s="33"/>
      <c r="E154" s="32"/>
      <c r="F154" s="33"/>
      <c r="G154" s="115"/>
      <c r="H154" s="115"/>
      <c r="I154" s="115"/>
      <c r="J154" s="115"/>
      <c r="K154" s="2"/>
      <c r="L154" s="50"/>
      <c r="M154" s="50"/>
      <c r="N154" s="77"/>
      <c r="O154" s="77"/>
      <c r="P154" s="77"/>
      <c r="Q154" s="77"/>
      <c r="R154" s="56"/>
    </row>
    <row r="155" spans="1:18" s="56" customFormat="1" ht="15.75">
      <c r="A155" s="61" t="s">
        <v>310</v>
      </c>
      <c r="B155" s="53"/>
      <c r="C155" s="54"/>
      <c r="D155" s="54"/>
      <c r="E155" s="53"/>
      <c r="F155" s="54"/>
      <c r="G155" s="70"/>
      <c r="H155" s="70"/>
      <c r="I155" s="70"/>
      <c r="J155" s="70"/>
      <c r="K155" s="116"/>
      <c r="L155" s="50"/>
      <c r="M155" s="50"/>
      <c r="N155" s="77"/>
      <c r="O155" s="77"/>
      <c r="P155" s="77"/>
      <c r="Q155" s="77"/>
      <c r="R155" s="77"/>
    </row>
    <row r="156" spans="1:18" s="56" customFormat="1" ht="15.75">
      <c r="A156" s="52" t="s">
        <v>349</v>
      </c>
      <c r="C156" s="54"/>
      <c r="D156" s="54"/>
      <c r="E156" s="54"/>
      <c r="F156" s="53"/>
      <c r="G156" s="70"/>
      <c r="H156" s="116"/>
      <c r="I156" s="116"/>
      <c r="J156" s="116"/>
      <c r="K156" s="70"/>
      <c r="L156" s="77"/>
      <c r="M156" s="77"/>
      <c r="N156" s="77"/>
      <c r="O156" s="77"/>
      <c r="P156" s="50"/>
      <c r="Q156" s="77"/>
    </row>
    <row r="157" spans="1:18" s="56" customFormat="1" ht="15.75">
      <c r="A157" s="62"/>
      <c r="B157" s="52" t="s">
        <v>313</v>
      </c>
      <c r="C157" s="54"/>
      <c r="D157" s="54"/>
      <c r="E157" s="54"/>
      <c r="F157" s="53"/>
      <c r="G157" s="70"/>
      <c r="H157" s="70"/>
      <c r="I157" s="70"/>
      <c r="J157" s="70"/>
      <c r="K157" s="116"/>
      <c r="L157" s="77"/>
      <c r="M157" s="77"/>
      <c r="N157" s="77"/>
      <c r="O157" s="77"/>
      <c r="P157" s="50"/>
      <c r="Q157" s="77"/>
    </row>
    <row r="158" spans="1:18" s="57" customFormat="1" ht="15.75">
      <c r="A158" s="63"/>
      <c r="B158" s="56"/>
      <c r="C158" s="56"/>
      <c r="D158" s="55"/>
      <c r="E158" s="56"/>
      <c r="F158" s="56"/>
      <c r="G158" s="116"/>
      <c r="H158" s="116"/>
      <c r="I158" s="116"/>
      <c r="J158" s="116"/>
      <c r="K158" s="116"/>
      <c r="L158" s="77"/>
      <c r="M158" s="77"/>
      <c r="N158" s="77"/>
      <c r="O158" s="77"/>
      <c r="P158" s="50"/>
      <c r="Q158" s="77"/>
      <c r="R158" s="56"/>
    </row>
    <row r="159" spans="1:18" s="56" customFormat="1" ht="15.75">
      <c r="A159" s="61" t="s">
        <v>311</v>
      </c>
      <c r="D159" s="55"/>
      <c r="G159" s="116"/>
      <c r="H159" s="116"/>
      <c r="I159" s="116"/>
      <c r="J159" s="116"/>
      <c r="K159" s="116"/>
      <c r="L159" s="77"/>
      <c r="M159" s="77"/>
      <c r="N159" s="77"/>
      <c r="O159" s="77"/>
      <c r="P159" s="50"/>
      <c r="Q159" s="77"/>
    </row>
    <row r="160" spans="1:18" s="56" customFormat="1" ht="15.75">
      <c r="A160" s="52" t="s">
        <v>321</v>
      </c>
      <c r="D160" s="55"/>
      <c r="G160" s="116"/>
      <c r="H160" s="116"/>
      <c r="I160" s="116"/>
      <c r="J160" s="116"/>
      <c r="K160" s="116"/>
      <c r="L160" s="77"/>
      <c r="M160" s="77"/>
      <c r="N160" s="77"/>
      <c r="O160" s="77"/>
      <c r="P160" s="50"/>
      <c r="Q160" s="77"/>
      <c r="R160" s="77"/>
    </row>
    <row r="161" spans="1:18" s="56" customFormat="1" ht="15.75">
      <c r="A161" s="63" t="s">
        <v>350</v>
      </c>
      <c r="B161" s="63"/>
      <c r="D161" s="55"/>
      <c r="G161" s="116"/>
      <c r="H161" s="116"/>
      <c r="I161" s="116"/>
      <c r="J161" s="116"/>
      <c r="K161" s="116"/>
      <c r="L161" s="77"/>
      <c r="M161" s="77"/>
      <c r="N161" s="77"/>
      <c r="O161" s="77"/>
      <c r="P161" s="50"/>
      <c r="Q161" s="77"/>
    </row>
    <row r="162" spans="1:18" s="56" customFormat="1" ht="15.75">
      <c r="A162" s="70"/>
      <c r="B162" s="65" t="s">
        <v>351</v>
      </c>
      <c r="C162" s="63" t="s">
        <v>314</v>
      </c>
      <c r="D162" s="55"/>
      <c r="G162" s="116"/>
      <c r="H162" s="116"/>
      <c r="I162" s="116"/>
      <c r="J162" s="116"/>
      <c r="K162" s="116"/>
      <c r="L162" s="77"/>
      <c r="M162" s="77"/>
      <c r="N162" s="77"/>
      <c r="O162" s="77"/>
      <c r="P162" s="50"/>
      <c r="Q162" s="77"/>
    </row>
    <row r="163" spans="1:18" s="57" customFormat="1" ht="15.75">
      <c r="A163" s="56"/>
      <c r="B163" s="63"/>
      <c r="C163" s="56"/>
      <c r="D163" s="55"/>
      <c r="E163" s="56"/>
      <c r="F163" s="56"/>
      <c r="G163" s="116"/>
      <c r="H163" s="116"/>
      <c r="I163" s="116"/>
      <c r="J163" s="116"/>
      <c r="K163" s="116"/>
      <c r="L163" s="77"/>
      <c r="M163" s="77"/>
      <c r="N163" s="77"/>
      <c r="O163" s="77"/>
      <c r="P163" s="50"/>
      <c r="Q163" s="77"/>
      <c r="R163" s="56"/>
    </row>
    <row r="164" spans="1:18" s="56" customFormat="1" ht="15.75">
      <c r="A164" s="63" t="s">
        <v>312</v>
      </c>
      <c r="B164" s="63"/>
      <c r="D164" s="55"/>
      <c r="G164" s="116"/>
      <c r="H164" s="116"/>
      <c r="I164" s="116"/>
      <c r="J164" s="116"/>
      <c r="K164" s="116"/>
      <c r="L164" s="77"/>
      <c r="M164" s="77"/>
      <c r="N164" s="77"/>
      <c r="O164" s="77"/>
      <c r="P164" s="50"/>
      <c r="Q164" s="77"/>
    </row>
    <row r="165" spans="1:18" s="56" customFormat="1" ht="15.75">
      <c r="B165" s="63" t="s">
        <v>352</v>
      </c>
      <c r="D165" s="55"/>
      <c r="G165" s="116"/>
      <c r="H165" s="116"/>
      <c r="I165" s="116"/>
      <c r="J165" s="116"/>
      <c r="K165" s="116"/>
      <c r="L165" s="77"/>
      <c r="M165" s="77"/>
      <c r="N165" s="77"/>
      <c r="O165" s="77"/>
      <c r="P165" s="50"/>
      <c r="Q165" s="50"/>
      <c r="R165" s="50"/>
    </row>
    <row r="166" spans="1:18" s="56" customFormat="1" ht="15.75">
      <c r="B166" s="63" t="s">
        <v>317</v>
      </c>
      <c r="D166" s="55"/>
      <c r="G166" s="116"/>
      <c r="H166" s="116"/>
      <c r="I166" s="116"/>
      <c r="J166" s="116"/>
      <c r="K166" s="116"/>
      <c r="L166" s="63"/>
      <c r="M166" s="77"/>
      <c r="N166" s="50"/>
      <c r="O166" s="50"/>
      <c r="P166" s="50"/>
      <c r="Q166" s="50"/>
      <c r="R166" s="50"/>
    </row>
    <row r="167" spans="1:18" s="56" customFormat="1" ht="15.75">
      <c r="D167" s="55"/>
      <c r="G167" s="219"/>
      <c r="H167" s="116"/>
      <c r="I167" s="116"/>
      <c r="J167" s="116"/>
      <c r="K167" s="116"/>
      <c r="M167" s="57"/>
      <c r="N167" s="50"/>
      <c r="O167" s="50"/>
      <c r="P167" s="50"/>
      <c r="Q167" s="50"/>
      <c r="R167" s="50"/>
    </row>
    <row r="168" spans="1:18" ht="15.75">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1" width="12.28515625" style="229" bestFit="1" customWidth="1"/>
    <col min="12" max="12" width="23.7109375" style="224" bestFit="1" customWidth="1"/>
    <col min="13" max="13" width="8.7109375" style="225" bestFit="1" customWidth="1"/>
    <col min="14" max="14" width="7.7109375" style="225" bestFit="1" customWidth="1"/>
    <col min="15" max="15" width="6.5703125" style="225" bestFit="1" customWidth="1"/>
    <col min="16" max="16" width="38.28515625" style="225" bestFit="1" customWidth="1"/>
    <col min="17" max="20" width="9.5703125" style="225" bestFit="1" customWidth="1"/>
    <col min="21" max="21" width="10.5703125" style="225" bestFit="1" customWidth="1"/>
    <col min="22" max="16384" width="9.28515625" style="225"/>
  </cols>
  <sheetData>
    <row r="1" spans="1:21" ht="19.5">
      <c r="A1" s="543" t="s">
        <v>483</v>
      </c>
      <c r="B1" s="544"/>
      <c r="C1" s="544"/>
      <c r="D1" s="544"/>
      <c r="E1" s="544"/>
      <c r="F1" s="544"/>
      <c r="G1" s="544"/>
      <c r="H1" s="544"/>
      <c r="I1" s="544"/>
      <c r="J1" s="544"/>
      <c r="K1" s="544"/>
      <c r="L1" s="308"/>
      <c r="M1" s="248"/>
    </row>
    <row r="2" spans="1:21" s="101" customFormat="1" ht="15.75">
      <c r="A2" s="309"/>
      <c r="B2" s="548" t="s">
        <v>377</v>
      </c>
      <c r="C2" s="549"/>
      <c r="D2" s="549"/>
      <c r="E2" s="549"/>
      <c r="F2" s="549"/>
      <c r="G2" s="549"/>
      <c r="H2" s="549"/>
      <c r="I2" s="549"/>
      <c r="J2" s="549"/>
      <c r="K2" s="549"/>
      <c r="L2" s="245"/>
      <c r="M2" s="356"/>
    </row>
    <row r="3" spans="1:21" s="31" customFormat="1" ht="18.75">
      <c r="A3" s="543" t="s">
        <v>363</v>
      </c>
      <c r="B3" s="544"/>
      <c r="C3" s="544"/>
      <c r="D3" s="544"/>
      <c r="E3" s="544"/>
      <c r="F3" s="544"/>
      <c r="G3" s="544"/>
      <c r="H3" s="544"/>
      <c r="I3" s="544"/>
      <c r="J3" s="544"/>
      <c r="K3" s="544"/>
      <c r="L3" s="245"/>
      <c r="M3" s="357"/>
    </row>
    <row r="4" spans="1:21" ht="38.25">
      <c r="A4" s="249"/>
      <c r="B4" s="545" t="s">
        <v>376</v>
      </c>
      <c r="C4" s="546"/>
      <c r="D4" s="546"/>
      <c r="E4" s="546"/>
      <c r="F4" s="547"/>
      <c r="G4" s="250" t="s">
        <v>369</v>
      </c>
      <c r="H4" s="250" t="s">
        <v>370</v>
      </c>
      <c r="I4" s="250" t="s">
        <v>371</v>
      </c>
      <c r="J4" s="250" t="s">
        <v>372</v>
      </c>
      <c r="K4" s="250" t="s">
        <v>373</v>
      </c>
      <c r="L4" s="251"/>
      <c r="M4" s="248"/>
    </row>
    <row r="5" spans="1:21" ht="38.25">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75">
      <c r="A147" s="264" t="s">
        <v>463</v>
      </c>
      <c r="B147" s="287"/>
      <c r="C147" s="266"/>
      <c r="D147" s="266"/>
      <c r="E147" s="265"/>
      <c r="F147" s="266"/>
      <c r="G147" s="267"/>
      <c r="H147" s="267"/>
      <c r="I147" s="267"/>
      <c r="J147" s="379"/>
      <c r="K147" s="267"/>
      <c r="L147" s="251"/>
      <c r="M147" s="248"/>
    </row>
    <row r="148" spans="1:21" ht="15.75">
      <c r="A148" s="268" t="s">
        <v>479</v>
      </c>
      <c r="B148" s="287"/>
      <c r="C148" s="266"/>
      <c r="D148" s="266"/>
      <c r="E148" s="265"/>
      <c r="F148" s="266"/>
      <c r="G148" s="269"/>
      <c r="H148" s="269" t="s">
        <v>485</v>
      </c>
      <c r="I148" s="269"/>
      <c r="J148" s="269"/>
      <c r="K148" s="270"/>
      <c r="L148" s="251"/>
    </row>
    <row r="149" spans="1:21" ht="15.75">
      <c r="A149" s="265"/>
      <c r="B149" s="288" t="s">
        <v>299</v>
      </c>
      <c r="C149" s="271"/>
      <c r="D149" s="271"/>
      <c r="E149" s="265"/>
      <c r="F149" s="266"/>
      <c r="G149" s="269"/>
      <c r="H149" s="269"/>
      <c r="I149" s="269"/>
      <c r="J149" s="269"/>
      <c r="K149" s="270"/>
      <c r="L149" s="251"/>
      <c r="N149" s="248" t="s">
        <v>589</v>
      </c>
    </row>
    <row r="150" spans="1:21" ht="15.75">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75">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75">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75">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75">
      <c r="A154" s="265"/>
      <c r="B154" s="287"/>
      <c r="C154" s="266"/>
      <c r="D154" s="266"/>
      <c r="E154" s="265"/>
      <c r="F154" s="266"/>
      <c r="G154" s="269"/>
      <c r="H154" s="269"/>
      <c r="I154" s="269"/>
      <c r="J154" s="269"/>
      <c r="K154" s="270"/>
      <c r="L154" s="251"/>
      <c r="N154" s="248"/>
    </row>
    <row r="155" spans="1:21" ht="15.75">
      <c r="A155" s="265"/>
      <c r="B155" s="288" t="s">
        <v>304</v>
      </c>
      <c r="C155" s="271"/>
      <c r="D155" s="271"/>
      <c r="E155" s="265"/>
      <c r="F155" s="266"/>
      <c r="G155" s="269"/>
      <c r="H155" s="269"/>
      <c r="I155" s="269"/>
      <c r="J155" s="269"/>
      <c r="K155" s="270"/>
      <c r="L155" s="251"/>
      <c r="N155" s="248"/>
    </row>
    <row r="156" spans="1:21" ht="15.75">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75">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75">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75">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75">
      <c r="A161" s="264" t="s">
        <v>309</v>
      </c>
      <c r="B161" s="289"/>
      <c r="C161" s="276"/>
      <c r="D161" s="276"/>
      <c r="E161" s="275"/>
      <c r="F161" s="276"/>
      <c r="G161" s="269"/>
      <c r="H161" s="269"/>
      <c r="I161" s="269"/>
      <c r="J161" s="269"/>
      <c r="K161" s="270"/>
      <c r="L161" s="251"/>
      <c r="M161" s="251"/>
    </row>
    <row r="162" spans="1:19" s="224" customFormat="1" ht="15.75">
      <c r="A162" s="268" t="s">
        <v>480</v>
      </c>
      <c r="B162" s="287"/>
      <c r="C162" s="266"/>
      <c r="D162" s="266"/>
      <c r="E162" s="265"/>
      <c r="F162" s="266"/>
      <c r="G162" s="277"/>
      <c r="H162" s="273"/>
      <c r="I162" s="273"/>
      <c r="J162" s="273"/>
      <c r="K162" s="277"/>
      <c r="L162" s="251"/>
      <c r="M162" s="251"/>
    </row>
    <row r="163" spans="1:19" s="224" customFormat="1" ht="15.75">
      <c r="A163" s="265">
        <f>ROUND('January 1 2019'!A149*1.01,3)</f>
        <v>1.222</v>
      </c>
      <c r="B163" s="290" t="s">
        <v>329</v>
      </c>
      <c r="C163" s="266"/>
      <c r="D163" s="266"/>
      <c r="E163" s="265"/>
      <c r="F163" s="266"/>
      <c r="G163" s="277"/>
      <c r="H163" s="273"/>
      <c r="I163" s="273"/>
      <c r="J163" s="273"/>
      <c r="K163" s="277"/>
      <c r="L163" s="278"/>
      <c r="M163" s="251"/>
    </row>
    <row r="164" spans="1:19" s="224" customFormat="1" ht="15.75">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75">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75">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75">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75">
      <c r="A169" s="264" t="s">
        <v>310</v>
      </c>
      <c r="B169" s="287"/>
      <c r="C169" s="266"/>
      <c r="D169" s="266"/>
      <c r="E169" s="265"/>
      <c r="F169" s="266"/>
      <c r="G169" s="273"/>
      <c r="H169" s="273"/>
      <c r="I169" s="273"/>
      <c r="J169" s="273"/>
      <c r="K169" s="277"/>
      <c r="L169" s="251"/>
      <c r="M169" s="278"/>
    </row>
    <row r="170" spans="1:19" s="231" customFormat="1" ht="15.75">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75">
      <c r="A171" s="268"/>
      <c r="B171" s="291" t="s">
        <v>313</v>
      </c>
      <c r="C171" s="266"/>
      <c r="D171" s="266"/>
      <c r="E171" s="266"/>
      <c r="F171" s="265"/>
      <c r="G171" s="273"/>
      <c r="H171" s="273"/>
      <c r="I171" s="273"/>
      <c r="J171" s="273"/>
      <c r="K171" s="277"/>
      <c r="L171" s="265"/>
      <c r="M171" s="278"/>
    </row>
    <row r="172" spans="1:19" s="230" customFormat="1" ht="15.75">
      <c r="A172" s="282"/>
      <c r="B172" s="292"/>
      <c r="C172" s="278"/>
      <c r="D172" s="279"/>
      <c r="E172" s="278"/>
      <c r="F172" s="278"/>
      <c r="G172" s="277"/>
      <c r="H172" s="277"/>
      <c r="I172" s="277"/>
      <c r="J172" s="277"/>
      <c r="K172" s="277"/>
      <c r="L172" s="278"/>
      <c r="M172" s="365"/>
    </row>
    <row r="173" spans="1:19" s="231" customFormat="1" ht="15.75">
      <c r="A173" s="264" t="s">
        <v>311</v>
      </c>
      <c r="B173" s="292"/>
      <c r="C173" s="278"/>
      <c r="D173" s="279"/>
      <c r="E173" s="278"/>
      <c r="F173" s="278"/>
      <c r="G173" s="277"/>
      <c r="H173" s="277"/>
      <c r="I173" s="277"/>
      <c r="J173" s="277"/>
      <c r="K173" s="277"/>
      <c r="L173" s="278"/>
      <c r="M173" s="278"/>
    </row>
    <row r="174" spans="1:19" s="231" customFormat="1" ht="15.75">
      <c r="A174" s="268" t="s">
        <v>482</v>
      </c>
      <c r="B174" s="292"/>
      <c r="C174" s="278"/>
      <c r="D174" s="279"/>
      <c r="E174" s="278"/>
      <c r="F174" s="278"/>
      <c r="G174" s="277"/>
      <c r="H174" s="277"/>
      <c r="I174" s="277"/>
      <c r="J174" s="277"/>
      <c r="K174" s="277"/>
      <c r="L174" s="278"/>
      <c r="M174" s="278"/>
    </row>
    <row r="175" spans="1:19" s="231" customFormat="1" ht="15.75">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75">
      <c r="A176" s="278"/>
      <c r="B176" s="292" t="s">
        <v>357</v>
      </c>
      <c r="C176" s="282" t="s">
        <v>314</v>
      </c>
      <c r="D176" s="279"/>
      <c r="E176" s="278"/>
      <c r="F176" s="278"/>
      <c r="G176" s="277"/>
      <c r="H176" s="277"/>
      <c r="I176" s="277"/>
      <c r="J176" s="277"/>
      <c r="K176" s="277"/>
      <c r="L176" s="278"/>
      <c r="M176" s="278"/>
    </row>
    <row r="177" spans="1:17" s="230" customFormat="1" ht="15.75">
      <c r="A177" s="278"/>
      <c r="B177" s="293"/>
      <c r="C177" s="278"/>
      <c r="D177" s="279"/>
      <c r="E177" s="278"/>
      <c r="F177" s="278"/>
      <c r="G177" s="277"/>
      <c r="H177" s="277"/>
      <c r="I177" s="277"/>
      <c r="J177" s="277"/>
      <c r="K177" s="277"/>
      <c r="L177" s="278"/>
      <c r="M177" s="365"/>
    </row>
    <row r="178" spans="1:17" s="231" customFormat="1" ht="15.75">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75">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75">
      <c r="A180" s="278"/>
      <c r="B180" s="293" t="s">
        <v>317</v>
      </c>
      <c r="C180" s="278"/>
      <c r="D180" s="279"/>
      <c r="E180" s="278"/>
      <c r="F180" s="278"/>
      <c r="G180" s="277"/>
      <c r="H180" s="277"/>
      <c r="I180" s="277"/>
      <c r="J180" s="277"/>
      <c r="K180" s="277"/>
      <c r="L180" s="283"/>
      <c r="M180" s="278"/>
    </row>
    <row r="181" spans="1:17" s="231" customFormat="1" ht="15.75">
      <c r="A181" s="278"/>
      <c r="B181" s="292"/>
      <c r="C181" s="278"/>
      <c r="D181" s="279"/>
      <c r="E181" s="278"/>
      <c r="F181" s="278"/>
      <c r="G181" s="277"/>
      <c r="H181" s="277"/>
      <c r="I181" s="277"/>
      <c r="J181" s="277"/>
      <c r="K181" s="277"/>
      <c r="L181" s="278"/>
      <c r="M181" s="278"/>
    </row>
    <row r="182" spans="1:17" ht="15.75">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5.7109375" style="229" bestFit="1" customWidth="1"/>
    <col min="12" max="12" width="23.7109375" style="224" customWidth="1"/>
    <col min="13" max="13" width="12" style="313" bestFit="1" customWidth="1"/>
    <col min="14" max="14" width="14.28515625" style="315" bestFit="1" customWidth="1"/>
    <col min="15" max="15" width="11.28515625" style="315" bestFit="1" customWidth="1"/>
    <col min="16" max="16" width="38.28515625" style="315" bestFit="1" customWidth="1"/>
    <col min="17" max="17" width="11.28515625" style="313" bestFit="1" customWidth="1"/>
    <col min="18" max="18" width="15.42578125" style="313" bestFit="1" customWidth="1"/>
    <col min="19" max="20" width="11.28515625" style="313" bestFit="1" customWidth="1"/>
    <col min="21" max="21" width="11.7109375" style="313" bestFit="1" customWidth="1"/>
    <col min="22" max="22" width="0" style="225" hidden="1" customWidth="1"/>
    <col min="23" max="23" width="12" style="339" bestFit="1" customWidth="1"/>
    <col min="24" max="24" width="10.28515625" style="339" bestFit="1" customWidth="1"/>
    <col min="25" max="25" width="11.28515625" style="339" bestFit="1" customWidth="1"/>
    <col min="26" max="26" width="38.28515625" style="339" bestFit="1" customWidth="1"/>
    <col min="27" max="30" width="11.28515625" style="339" bestFit="1" customWidth="1"/>
    <col min="31" max="31" width="11.7109375" style="339" bestFit="1" customWidth="1"/>
    <col min="32" max="16384" width="9.28515625" style="225"/>
  </cols>
  <sheetData>
    <row r="1" spans="1:31" ht="19.5">
      <c r="A1" s="543" t="s">
        <v>483</v>
      </c>
      <c r="B1" s="544"/>
      <c r="C1" s="544"/>
      <c r="D1" s="544"/>
      <c r="E1" s="544"/>
      <c r="F1" s="544"/>
      <c r="G1" s="544"/>
      <c r="H1" s="544"/>
      <c r="I1" s="544"/>
      <c r="J1" s="544"/>
      <c r="K1" s="544"/>
      <c r="L1" s="295"/>
      <c r="M1" s="312"/>
      <c r="N1" s="315" t="s">
        <v>618</v>
      </c>
      <c r="O1" s="336">
        <v>1.01</v>
      </c>
    </row>
    <row r="2" spans="1:31" s="101" customFormat="1" ht="15.75" customHeight="1">
      <c r="A2" s="548" t="s">
        <v>377</v>
      </c>
      <c r="B2" s="548"/>
      <c r="C2" s="548"/>
      <c r="D2" s="548"/>
      <c r="E2" s="548"/>
      <c r="F2" s="548"/>
      <c r="G2" s="548"/>
      <c r="H2" s="548"/>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75">
      <c r="A3" s="543" t="s">
        <v>636</v>
      </c>
      <c r="B3" s="550"/>
      <c r="C3" s="550"/>
      <c r="D3" s="550"/>
      <c r="E3" s="550"/>
      <c r="F3" s="550"/>
      <c r="G3" s="550"/>
      <c r="H3" s="550"/>
      <c r="I3" s="550"/>
      <c r="J3" s="550"/>
      <c r="K3" s="550"/>
      <c r="L3" s="245"/>
      <c r="M3" s="319"/>
      <c r="N3" s="321"/>
      <c r="O3" s="321"/>
      <c r="P3" s="321"/>
      <c r="Q3" s="320"/>
      <c r="R3" s="320"/>
      <c r="S3" s="320"/>
      <c r="T3" s="320"/>
      <c r="U3" s="320"/>
      <c r="W3" s="341"/>
      <c r="X3" s="341"/>
      <c r="Y3" s="341"/>
      <c r="Z3" s="341"/>
      <c r="AA3" s="341"/>
      <c r="AB3" s="341"/>
      <c r="AC3" s="341"/>
      <c r="AD3" s="341"/>
      <c r="AE3" s="341"/>
    </row>
    <row r="4" spans="1:31" s="31" customFormat="1" ht="18.75">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1" t="s">
        <v>376</v>
      </c>
      <c r="B7" s="552"/>
      <c r="C7" s="552"/>
      <c r="D7" s="552"/>
      <c r="E7" s="552"/>
      <c r="F7" s="553"/>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75">
      <c r="A148" s="264" t="s">
        <v>463</v>
      </c>
      <c r="B148" s="287"/>
      <c r="C148" s="266"/>
      <c r="D148" s="266"/>
      <c r="E148" s="265"/>
      <c r="F148" s="266"/>
      <c r="G148" s="267"/>
      <c r="H148" s="267"/>
      <c r="I148" s="267"/>
      <c r="J148" s="267"/>
      <c r="K148" s="267"/>
      <c r="L148" s="251"/>
      <c r="M148" s="312"/>
    </row>
    <row r="149" spans="1:31" ht="15.75">
      <c r="A149" s="268" t="s">
        <v>479</v>
      </c>
      <c r="B149" s="287"/>
      <c r="C149" s="266"/>
      <c r="D149" s="266"/>
      <c r="E149" s="265"/>
      <c r="F149" s="266"/>
      <c r="G149" s="269"/>
      <c r="H149" s="269" t="s">
        <v>485</v>
      </c>
      <c r="I149" s="269"/>
      <c r="J149" s="269"/>
      <c r="K149" s="270"/>
      <c r="L149" s="251"/>
    </row>
    <row r="150" spans="1:31" ht="15.75">
      <c r="A150" s="265"/>
      <c r="B150" s="288" t="s">
        <v>299</v>
      </c>
      <c r="C150" s="271"/>
      <c r="D150" s="271"/>
      <c r="E150" s="265"/>
      <c r="F150" s="266"/>
      <c r="G150" s="269"/>
      <c r="H150" s="269"/>
      <c r="I150" s="269"/>
      <c r="J150" s="269"/>
      <c r="K150" s="270"/>
      <c r="L150" s="251"/>
      <c r="N150" s="333" t="s">
        <v>589</v>
      </c>
      <c r="X150" s="339" t="str">
        <f>N150</f>
        <v>Longevity</v>
      </c>
    </row>
    <row r="151" spans="1:31" ht="15.75">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75">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75">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75">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75">
      <c r="A155" s="265"/>
      <c r="B155" s="287"/>
      <c r="C155" s="266"/>
      <c r="D155" s="266"/>
      <c r="E155" s="265"/>
      <c r="F155" s="266"/>
      <c r="G155" s="269"/>
      <c r="H155" s="269"/>
      <c r="I155" s="269"/>
      <c r="J155" s="269"/>
      <c r="K155" s="270"/>
      <c r="L155" s="251"/>
      <c r="N155" s="333"/>
    </row>
    <row r="156" spans="1:31" ht="15.75">
      <c r="A156" s="265"/>
      <c r="B156" s="288" t="s">
        <v>304</v>
      </c>
      <c r="C156" s="271"/>
      <c r="D156" s="271"/>
      <c r="E156" s="265"/>
      <c r="F156" s="266"/>
      <c r="G156" s="269"/>
      <c r="H156" s="269"/>
      <c r="I156" s="269"/>
      <c r="J156" s="269"/>
      <c r="K156" s="270"/>
      <c r="L156" s="251"/>
      <c r="N156" s="333"/>
      <c r="W156" s="349"/>
      <c r="X156" s="349"/>
      <c r="Y156" s="349"/>
      <c r="Z156" s="349"/>
      <c r="AA156" s="350"/>
    </row>
    <row r="157" spans="1:31" ht="15.75">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75">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75">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75">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75">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75">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75">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75">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75">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75">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75">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75">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75">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75">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75">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75">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75">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75">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75">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75">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42" priority="1" operator="equal">
      <formula>0</formula>
    </cfRule>
    <cfRule type="cellIs" dxfId="41" priority="3" operator="greaterThanOrEqual">
      <formula>100</formula>
    </cfRule>
    <cfRule type="cellIs" dxfId="40"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1.7109375" style="229" bestFit="1" customWidth="1"/>
    <col min="12" max="12" width="23.7109375" style="224" customWidth="1"/>
    <col min="13" max="13" width="7.42578125" style="313" bestFit="1" customWidth="1"/>
    <col min="14" max="14" width="11.7109375" style="315" bestFit="1" customWidth="1"/>
    <col min="15" max="15" width="8.7109375" style="315" bestFit="1" customWidth="1"/>
    <col min="16" max="16" width="38.28515625" style="315" bestFit="1" customWidth="1"/>
    <col min="17" max="19" width="9.5703125" style="313" bestFit="1" customWidth="1"/>
    <col min="20" max="21" width="10.5703125" style="313" bestFit="1" customWidth="1"/>
    <col min="22" max="22" width="0" style="225" hidden="1" customWidth="1"/>
    <col min="23" max="23" width="7.42578125" style="339" bestFit="1" customWidth="1"/>
    <col min="24" max="24" width="9.28515625" style="339" bestFit="1" customWidth="1"/>
    <col min="25" max="25" width="6.5703125" style="339" bestFit="1" customWidth="1"/>
    <col min="26" max="26" width="38.28515625" style="339" bestFit="1" customWidth="1"/>
    <col min="27" max="31" width="7.5703125" style="339" bestFit="1" customWidth="1"/>
    <col min="32" max="16384" width="9.28515625" style="225"/>
  </cols>
  <sheetData>
    <row r="1" spans="1:31" ht="19.5">
      <c r="A1" s="543" t="s">
        <v>483</v>
      </c>
      <c r="B1" s="544"/>
      <c r="C1" s="544"/>
      <c r="D1" s="544"/>
      <c r="E1" s="544"/>
      <c r="F1" s="544"/>
      <c r="G1" s="544"/>
      <c r="H1" s="544"/>
      <c r="I1" s="544"/>
      <c r="J1" s="544"/>
      <c r="K1" s="544"/>
      <c r="L1" s="295"/>
      <c r="M1" s="312"/>
      <c r="N1" s="315" t="s">
        <v>625</v>
      </c>
      <c r="O1" s="314">
        <v>1.0149999999999999</v>
      </c>
    </row>
    <row r="2" spans="1:31" s="101" customFormat="1" ht="15.75" customHeight="1">
      <c r="A2" s="548" t="s">
        <v>377</v>
      </c>
      <c r="B2" s="548"/>
      <c r="C2" s="548"/>
      <c r="D2" s="548"/>
      <c r="E2" s="548"/>
      <c r="F2" s="548"/>
      <c r="G2" s="548"/>
      <c r="H2" s="548"/>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75">
      <c r="A3" s="543" t="s">
        <v>637</v>
      </c>
      <c r="B3" s="550"/>
      <c r="C3" s="550"/>
      <c r="D3" s="550"/>
      <c r="E3" s="550"/>
      <c r="F3" s="550"/>
      <c r="G3" s="550"/>
      <c r="H3" s="550"/>
      <c r="I3" s="550"/>
      <c r="J3" s="550"/>
      <c r="K3" s="550"/>
      <c r="L3" s="245"/>
      <c r="M3" s="319"/>
      <c r="N3" s="321"/>
      <c r="O3" s="321"/>
      <c r="P3" s="321"/>
      <c r="Q3" s="320"/>
      <c r="R3" s="320"/>
      <c r="S3" s="320"/>
      <c r="T3" s="320"/>
      <c r="U3" s="320"/>
      <c r="W3" s="341"/>
      <c r="X3" s="341"/>
      <c r="Y3" s="341"/>
      <c r="Z3" s="341"/>
      <c r="AA3" s="341"/>
      <c r="AB3" s="341"/>
      <c r="AC3" s="341"/>
      <c r="AD3" s="341"/>
      <c r="AE3" s="341"/>
    </row>
    <row r="4" spans="1:31" s="31" customFormat="1" ht="18.75">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1" t="s">
        <v>376</v>
      </c>
      <c r="B7" s="552"/>
      <c r="C7" s="552"/>
      <c r="D7" s="552"/>
      <c r="E7" s="552"/>
      <c r="F7" s="553"/>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75">
      <c r="A149" s="264" t="s">
        <v>463</v>
      </c>
      <c r="B149" s="287"/>
      <c r="C149" s="266"/>
      <c r="D149" s="266"/>
      <c r="E149" s="265"/>
      <c r="F149" s="266"/>
      <c r="G149" s="267"/>
      <c r="H149" s="267"/>
      <c r="I149" s="267"/>
      <c r="J149" s="267"/>
      <c r="K149" s="267"/>
      <c r="L149" s="251"/>
      <c r="M149" s="312"/>
    </row>
    <row r="150" spans="1:31" ht="15.75">
      <c r="A150" s="268" t="s">
        <v>479</v>
      </c>
      <c r="B150" s="287"/>
      <c r="C150" s="266"/>
      <c r="D150" s="266"/>
      <c r="E150" s="265"/>
      <c r="F150" s="266"/>
      <c r="G150" s="269"/>
      <c r="H150" s="269" t="s">
        <v>485</v>
      </c>
      <c r="I150" s="269"/>
      <c r="J150" s="269"/>
      <c r="K150" s="270"/>
      <c r="L150" s="251"/>
    </row>
    <row r="151" spans="1:31" ht="15.75">
      <c r="A151" s="265"/>
      <c r="B151" s="288" t="s">
        <v>299</v>
      </c>
      <c r="C151" s="271"/>
      <c r="D151" s="271"/>
      <c r="E151" s="265"/>
      <c r="F151" s="266"/>
      <c r="G151" s="269"/>
      <c r="H151" s="269"/>
      <c r="I151" s="269"/>
      <c r="J151" s="269"/>
      <c r="K151" s="270"/>
      <c r="L151" s="251"/>
      <c r="N151" s="333" t="s">
        <v>589</v>
      </c>
      <c r="X151" s="339" t="str">
        <f>N151</f>
        <v>Longevity</v>
      </c>
    </row>
    <row r="152" spans="1:31" ht="15.75">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75">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75">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75">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75">
      <c r="A156" s="265"/>
      <c r="B156" s="287"/>
      <c r="C156" s="266"/>
      <c r="D156" s="266"/>
      <c r="E156" s="265"/>
      <c r="F156" s="266"/>
      <c r="G156" s="269"/>
      <c r="H156" s="269"/>
      <c r="I156" s="269"/>
      <c r="J156" s="269"/>
      <c r="K156" s="270"/>
      <c r="L156" s="251"/>
      <c r="N156" s="333"/>
    </row>
    <row r="157" spans="1:31" ht="15.75">
      <c r="A157" s="265"/>
      <c r="B157" s="288" t="s">
        <v>304</v>
      </c>
      <c r="C157" s="271"/>
      <c r="D157" s="271"/>
      <c r="E157" s="265"/>
      <c r="F157" s="266"/>
      <c r="G157" s="269"/>
      <c r="H157" s="269"/>
      <c r="I157" s="269"/>
      <c r="J157" s="269"/>
      <c r="K157" s="270"/>
      <c r="L157" s="251"/>
      <c r="N157" s="333"/>
      <c r="W157" s="349"/>
      <c r="X157" s="349"/>
      <c r="Y157" s="349"/>
      <c r="Z157" s="349"/>
      <c r="AA157" s="350"/>
    </row>
    <row r="158" spans="1:31" ht="15.75">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75">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75">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75">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75">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75">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75">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75">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75">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75">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75">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75">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75">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75">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75">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75">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75">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75">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75">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75">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39" priority="1" operator="equal">
      <formula>0</formula>
    </cfRule>
    <cfRule type="cellIs" dxfId="38" priority="2" operator="greaterThanOrEqual">
      <formula>100</formula>
    </cfRule>
    <cfRule type="cellIs" dxfId="37"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3.7109375" style="231" customWidth="1"/>
    <col min="13" max="13" width="8.140625" style="331" bestFit="1" customWidth="1"/>
    <col min="14" max="14" width="13.140625" style="332" bestFit="1" customWidth="1"/>
    <col min="15" max="15" width="10" style="332" bestFit="1" customWidth="1"/>
    <col min="16" max="16" width="42.7109375" style="332" bestFit="1" customWidth="1"/>
    <col min="17" max="19" width="10.7109375" style="331" bestFit="1" customWidth="1"/>
    <col min="20" max="21" width="11.85546875" style="331" bestFit="1" customWidth="1"/>
    <col min="22" max="22" width="0" style="230" hidden="1" customWidth="1"/>
    <col min="23" max="23" width="8.140625" style="355" bestFit="1" customWidth="1"/>
    <col min="24" max="24" width="9.85546875" style="355" bestFit="1" customWidth="1"/>
    <col min="25" max="25" width="5.7109375" style="355" bestFit="1" customWidth="1"/>
    <col min="26" max="26" width="42.7109375" style="355" bestFit="1" customWidth="1"/>
    <col min="27" max="31" width="8.42578125" style="355" bestFit="1" customWidth="1"/>
    <col min="32" max="16384" width="9.28515625" style="230"/>
  </cols>
  <sheetData>
    <row r="1" spans="1:31">
      <c r="A1" s="554" t="s">
        <v>691</v>
      </c>
      <c r="B1" s="555"/>
      <c r="C1" s="555"/>
      <c r="D1" s="555"/>
      <c r="E1" s="555"/>
      <c r="F1" s="555"/>
      <c r="G1" s="555"/>
      <c r="H1" s="555"/>
      <c r="I1" s="555"/>
      <c r="J1" s="555"/>
      <c r="K1" s="555"/>
      <c r="L1" s="382"/>
      <c r="M1" s="335"/>
      <c r="N1" s="332" t="s">
        <v>626</v>
      </c>
      <c r="O1" s="383">
        <v>1.0249999999999999</v>
      </c>
    </row>
    <row r="2" spans="1:31" s="57" customFormat="1" ht="15.75" customHeight="1">
      <c r="A2" s="554" t="s">
        <v>638</v>
      </c>
      <c r="B2" s="554"/>
      <c r="C2" s="554"/>
      <c r="D2" s="554"/>
      <c r="E2" s="554"/>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7.25">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36" priority="1" operator="equal">
      <formula>0</formula>
    </cfRule>
    <cfRule type="cellIs" dxfId="35" priority="2" operator="greaterThanOrEqual">
      <formula>100</formula>
    </cfRule>
    <cfRule type="cellIs" dxfId="34"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44</vt:i4>
      </vt:variant>
    </vt:vector>
  </HeadingPairs>
  <TitlesOfParts>
    <vt:vector size="66"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1-1-2025</vt:lpstr>
      <vt:lpstr>1-1-2026</vt:lpstr>
      <vt:lpstr>1-1-2027</vt:lpstr>
      <vt:lpstr>Months</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DataDec2024</vt:lpstr>
      <vt:lpstr>DataJan2025</vt:lpstr>
      <vt:lpstr>DataJan2025v2</vt:lpstr>
      <vt:lpstr>DataJan2026</vt:lpstr>
      <vt:lpstr>DataJan2026v2</vt:lpstr>
      <vt:lpstr>DataJan2027</vt:lpstr>
      <vt:lpstr>DataJan2027v2</vt:lpstr>
      <vt:lpstr>IncrPerc2020</vt:lpstr>
      <vt:lpstr>IncrPerc2021</vt:lpstr>
      <vt:lpstr>IncrPerc2022</vt:lpstr>
      <vt:lpstr>IncrPerc2023</vt:lpstr>
      <vt:lpstr>'4-1-2024'!IncrPerc2024</vt:lpstr>
      <vt:lpstr>IncrPerc2024</vt:lpstr>
      <vt:lpstr>IncrPercApril2023</vt:lpstr>
      <vt:lpstr>IncrPercDec2024</vt:lpstr>
      <vt:lpstr>IncrPercJan2025</vt:lpstr>
      <vt:lpstr>IncrPercJan2026</vt:lpstr>
      <vt:lpstr>IncrPercJan2027</vt:lpstr>
      <vt:lpstr>Long2024</vt:lpstr>
      <vt:lpstr>Long2025</vt:lpstr>
      <vt:lpstr>Long2026</vt:lpstr>
      <vt:lpstr>Long2027</vt:lpstr>
      <vt:lpstr>Months</vt:lpstr>
      <vt:lpstr>'1-1-2023'!Print_Area</vt:lpstr>
      <vt:lpstr>'1-1-2024'!Print_Area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Miller, Brenda (she/her/hers)</cp:lastModifiedBy>
  <cp:lastPrinted>2024-12-18T17:11:08Z</cp:lastPrinted>
  <dcterms:created xsi:type="dcterms:W3CDTF">2017-06-19T19:31:02Z</dcterms:created>
  <dcterms:modified xsi:type="dcterms:W3CDTF">2025-07-31T17:09:03Z</dcterms:modified>
</cp:coreProperties>
</file>